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2"/>
  </bookViews>
  <sheets>
    <sheet name="Титул" sheetId="1" r:id="rId1"/>
    <sheet name="І Кадри" sheetId="2" r:id="rId2"/>
    <sheet name="ІІ Споруди" sheetId="3" r:id="rId3"/>
    <sheet name="ІІІ Фінансування" sheetId="4" r:id="rId4"/>
    <sheet name="IV Спортивна діяльність" sheetId="5" r:id="rId5"/>
    <sheet name="V ФОР" sheetId="6" r:id="rId6"/>
    <sheet name="IV Спортивні клуби" sheetId="7" r:id="rId7"/>
  </sheets>
  <definedNames>
    <definedName name="_xlnm.Print_Area" localSheetId="1">'І Кадри'!$A$1:$G$39</definedName>
  </definedNames>
  <calcPr fullCalcOnLoad="1"/>
</workbook>
</file>

<file path=xl/sharedStrings.xml><?xml version="1.0" encoding="utf-8"?>
<sst xmlns="http://schemas.openxmlformats.org/spreadsheetml/2006/main" count="1023" uniqueCount="752">
  <si>
    <t>№ рядка</t>
  </si>
  <si>
    <t>2.1</t>
  </si>
  <si>
    <t>2.2</t>
  </si>
  <si>
    <t>2.3</t>
  </si>
  <si>
    <t>2.4</t>
  </si>
  <si>
    <t>2.5</t>
  </si>
  <si>
    <t>3.1</t>
  </si>
  <si>
    <t>3.2</t>
  </si>
  <si>
    <t>3.3</t>
  </si>
  <si>
    <t>3.4</t>
  </si>
  <si>
    <t>1</t>
  </si>
  <si>
    <t>1.1</t>
  </si>
  <si>
    <t>1.2</t>
  </si>
  <si>
    <t>1.3</t>
  </si>
  <si>
    <t>2</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</si>
  <si>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</si>
  <si>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</si>
  <si>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</si>
  <si>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</si>
  <si>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</si>
  <si>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</si>
  <si>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</si>
  <si>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</si>
  <si>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</si>
  <si>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</si>
  <si>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</si>
  <si>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</si>
  <si>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</si>
  <si>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</si>
  <si>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</si>
  <si>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</si>
  <si>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</si>
  <si>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</si>
  <si>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</si>
  <si>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</si>
  <si>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</si>
  <si>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</si>
  <si>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</si>
  <si>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</si>
  <si>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</si>
  <si>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</si>
  <si>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</si>
  <si>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</si>
  <si>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</si>
  <si>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</si>
  <si>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</si>
  <si>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</si>
  <si>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</si>
  <si>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</si>
  <si>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3</t>
  </si>
  <si>
    <t>3.5</t>
  </si>
  <si>
    <t>3.6</t>
  </si>
  <si>
    <t>3.7</t>
  </si>
  <si>
    <t>3.8</t>
  </si>
  <si>
    <t>3.9</t>
  </si>
  <si>
    <t>3.10</t>
  </si>
  <si>
    <t>3.11</t>
  </si>
  <si>
    <t>3.12</t>
  </si>
  <si>
    <t>3.13</t>
  </si>
  <si>
    <t>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</si>
  <si>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</si>
  <si>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</si>
  <si>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</si>
  <si>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</si>
  <si>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</si>
  <si>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</si>
  <si>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</si>
  <si>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</si>
  <si>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</si>
  <si>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</si>
  <si>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</si>
  <si>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</si>
  <si>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</si>
  <si>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</si>
  <si>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</si>
  <si>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</si>
  <si>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</si>
  <si>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</si>
  <si>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</si>
  <si>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</si>
  <si>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</si>
  <si>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</si>
  <si>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</si>
  <si>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</si>
  <si>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</si>
  <si>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</si>
  <si>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</si>
  <si>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</si>
  <si>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</si>
  <si>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</si>
  <si>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</si>
  <si>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</si>
  <si>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</si>
  <si>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</si>
  <si>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</si>
  <si>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</si>
  <si>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</si>
  <si>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</si>
  <si>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</si>
  <si>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</si>
  <si>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</si>
  <si>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</si>
  <si>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</si>
  <si>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</si>
  <si>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</si>
  <si>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</si>
  <si>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</si>
  <si>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</si>
  <si>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</si>
  <si>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</si>
  <si>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</si>
  <si>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</si>
  <si>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6</t>
  </si>
  <si>
    <t>3.14</t>
  </si>
  <si>
    <t>5</t>
  </si>
  <si>
    <t>7</t>
  </si>
  <si>
    <t>8</t>
  </si>
  <si>
    <t>9</t>
  </si>
  <si>
    <t>10</t>
  </si>
  <si>
    <t>11</t>
  </si>
  <si>
    <t>12</t>
  </si>
  <si>
    <t>13</t>
  </si>
  <si>
    <t>14</t>
  </si>
  <si>
    <t>х</t>
  </si>
  <si>
    <t xml:space="preserve">      </t>
  </si>
  <si>
    <t>до 6 років</t>
  </si>
  <si>
    <t xml:space="preserve"> 6 - 18 років</t>
  </si>
  <si>
    <t xml:space="preserve">19 - 35 років </t>
  </si>
  <si>
    <t>1.4</t>
  </si>
  <si>
    <t>1.5</t>
  </si>
  <si>
    <t>1.6</t>
  </si>
  <si>
    <t>1.7</t>
  </si>
  <si>
    <t>5.1</t>
  </si>
  <si>
    <t>(одиниць)</t>
  </si>
  <si>
    <t>36 років та старше</t>
  </si>
  <si>
    <t>(тис. грн)</t>
  </si>
  <si>
    <t>ДЮСШ</t>
  </si>
  <si>
    <t>ШВСМ</t>
  </si>
  <si>
    <t>ЦОП</t>
  </si>
  <si>
    <t>спортивних клубах</t>
  </si>
  <si>
    <t>регіональних центрах "Інваспорт"</t>
  </si>
  <si>
    <t>4 години на тиждень та більше</t>
  </si>
  <si>
    <t>10.1</t>
  </si>
  <si>
    <t>10.2</t>
  </si>
  <si>
    <t xml:space="preserve">3 рази на тиждень </t>
  </si>
  <si>
    <t>3.15</t>
  </si>
  <si>
    <t>(осіб)</t>
  </si>
  <si>
    <t xml:space="preserve"> Звітність </t>
  </si>
  <si>
    <t>________________________________________________________________________________________________________________</t>
  </si>
  <si>
    <t xml:space="preserve">       стрільбища для стрільби з лука</t>
  </si>
  <si>
    <t xml:space="preserve">       споруди зі штучним льодом</t>
  </si>
  <si>
    <t xml:space="preserve">       площинні спортивні споруди</t>
  </si>
  <si>
    <t xml:space="preserve">       біатлонні стрільбища</t>
  </si>
  <si>
    <t xml:space="preserve">       велотреки</t>
  </si>
  <si>
    <t xml:space="preserve">       кінноспортивні бази</t>
  </si>
  <si>
    <t xml:space="preserve">       веслувальні канали</t>
  </si>
  <si>
    <t xml:space="preserve">       трампліни лижні</t>
  </si>
  <si>
    <t xml:space="preserve">       лижні бази</t>
  </si>
  <si>
    <t xml:space="preserve">       інші спортивні споруди</t>
  </si>
  <si>
    <t xml:space="preserve">       плавальні басейни</t>
  </si>
  <si>
    <t>У тому числі у</t>
  </si>
  <si>
    <t>З них</t>
  </si>
  <si>
    <t>особи у віці</t>
  </si>
  <si>
    <t>З них особи, які  відвідують заняття</t>
  </si>
  <si>
    <t>з них</t>
  </si>
  <si>
    <t xml:space="preserve">   спортивних споруд</t>
  </si>
  <si>
    <t xml:space="preserve">   спортсмени-інструктори з видів спорту</t>
  </si>
  <si>
    <t xml:space="preserve">   структурних підрозділів з фізичної культури і спорту органів 
   виконавчої влади (місцевого самоврядування) всіх рівнів</t>
  </si>
  <si>
    <t xml:space="preserve">   фізкультурно-спортивних товариств  та відомчих 
   фізкультурно-спортивних організацій всіх рівнів</t>
  </si>
  <si>
    <t xml:space="preserve">   спеціалісти з фізичної реабілітації (тренери-реабілітологи)</t>
  </si>
  <si>
    <t>А</t>
  </si>
  <si>
    <t>Б</t>
  </si>
  <si>
    <t>10.3</t>
  </si>
  <si>
    <t xml:space="preserve">            </t>
  </si>
  <si>
    <t>тенісні корти</t>
  </si>
  <si>
    <t>футбольні поля</t>
  </si>
  <si>
    <t>інші</t>
  </si>
  <si>
    <t>з них для фристайла</t>
  </si>
  <si>
    <t>місцем проживання громадян</t>
  </si>
  <si>
    <t>місцем навчання громадян</t>
  </si>
  <si>
    <t>районних</t>
  </si>
  <si>
    <t>оплата комунальних послуг та енергоносіїв</t>
  </si>
  <si>
    <t>видатки на інші заходи та послуги</t>
  </si>
  <si>
    <t>будівництво нових спортивних споруд</t>
  </si>
  <si>
    <t>Інші види спорту, які були визнані протягом звітного року</t>
  </si>
  <si>
    <t>Загальна кількість центрів фізичного здоров'я населення "Спорт для всіх" (одиниць)</t>
  </si>
  <si>
    <t xml:space="preserve">           капітальні видатки</t>
  </si>
  <si>
    <r>
      <t xml:space="preserve"> I. Фізкультурні кадри </t>
    </r>
    <r>
      <rPr>
        <b/>
        <sz val="12"/>
        <rFont val="Times New Roman"/>
        <family val="1"/>
      </rPr>
      <t xml:space="preserve">                                                                  </t>
    </r>
  </si>
  <si>
    <t xml:space="preserve">підприємств, установ, організацій </t>
  </si>
  <si>
    <t>інші спортивні майданчики</t>
  </si>
  <si>
    <t xml:space="preserve">       стрілецькі стенди (круглі, траншейні)</t>
  </si>
  <si>
    <t xml:space="preserve">       легкоатлетичні ядра (арени), що не входять 
       до складу стадіонів </t>
  </si>
  <si>
    <t xml:space="preserve">       стрілецькі тири криті і напіввідкриті на 
       дистанцію не менше 25 метрів</t>
  </si>
  <si>
    <t xml:space="preserve">       легкоатлетичні манежі</t>
  </si>
  <si>
    <t xml:space="preserve"> ІІ. Спортивні споруди </t>
  </si>
  <si>
    <t xml:space="preserve"> IV.  Спортивна діяльність </t>
  </si>
  <si>
    <t xml:space="preserve">   з них 
   Всеукраїнський</t>
  </si>
  <si>
    <t xml:space="preserve">   з них 
   Український</t>
  </si>
  <si>
    <t xml:space="preserve">   районні </t>
  </si>
  <si>
    <t xml:space="preserve">   районні у містах </t>
  </si>
  <si>
    <t xml:space="preserve">   міські </t>
  </si>
  <si>
    <t xml:space="preserve">   районні</t>
  </si>
  <si>
    <t xml:space="preserve">   міські</t>
  </si>
  <si>
    <t xml:space="preserve">   селищні</t>
  </si>
  <si>
    <t xml:space="preserve"> V.  Фізкультурно-оздоровча діяльність</t>
  </si>
  <si>
    <t xml:space="preserve">жінок </t>
  </si>
  <si>
    <t>мають спеціальну вищу освіту з фізичної культури і спорту</t>
  </si>
  <si>
    <t>14.1</t>
  </si>
  <si>
    <t>14.2</t>
  </si>
  <si>
    <t xml:space="preserve"> державного бюджету</t>
  </si>
  <si>
    <t xml:space="preserve"> місцевих бюджетів</t>
  </si>
  <si>
    <r>
      <t>спортивні заходи, фізкультурно-
оздоровча та</t>
    </r>
    <r>
      <rPr>
        <i/>
        <sz val="10"/>
        <rFont val="Times New Roman"/>
        <family val="1"/>
      </rPr>
      <t xml:space="preserve"> </t>
    </r>
    <r>
      <rPr>
        <sz val="10"/>
        <rFont val="Times New Roman"/>
        <family val="1"/>
      </rPr>
      <t xml:space="preserve">навчально-тренувальна робота </t>
    </r>
  </si>
  <si>
    <t xml:space="preserve">придбання спортивного обладнання та інвентарю </t>
  </si>
  <si>
    <t>з них 
капітальний ремонт та реконструкція спортивних споруд</t>
  </si>
  <si>
    <t>2.40</t>
  </si>
  <si>
    <t>2.41</t>
  </si>
  <si>
    <t>позабюджетних надходжень</t>
  </si>
  <si>
    <t>Кількість спортивних споруд, 
які перебувають у підпорядкуванні</t>
  </si>
  <si>
    <t>веслувальний слалом</t>
  </si>
  <si>
    <t>веслування академічне</t>
  </si>
  <si>
    <t>веслування на байдарках і каное</t>
  </si>
  <si>
    <t>вітрильний спорт</t>
  </si>
  <si>
    <t>водне поло</t>
  </si>
  <si>
    <t>волейбол</t>
  </si>
  <si>
    <t>волейбол пляжний</t>
  </si>
  <si>
    <t>гандбол</t>
  </si>
  <si>
    <t>гімнастика спортивна</t>
  </si>
  <si>
    <t>гімнастика художня</t>
  </si>
  <si>
    <t>гольф</t>
  </si>
  <si>
    <t>дзюдо</t>
  </si>
  <si>
    <t xml:space="preserve">карате </t>
  </si>
  <si>
    <t>кінний спорт</t>
  </si>
  <si>
    <t>легка атлетика</t>
  </si>
  <si>
    <t>плавання</t>
  </si>
  <si>
    <t>плавання синхронне</t>
  </si>
  <si>
    <t>регбі</t>
  </si>
  <si>
    <t>скелелазіння</t>
  </si>
  <si>
    <t>софтбол</t>
  </si>
  <si>
    <t>стрибки на батуті</t>
  </si>
  <si>
    <t>стрибки у воду</t>
  </si>
  <si>
    <t>стрільба з лука</t>
  </si>
  <si>
    <t>стрільба кульова</t>
  </si>
  <si>
    <t>стрільба стендова</t>
  </si>
  <si>
    <t>сучасне п'ятиборство</t>
  </si>
  <si>
    <t>теніс</t>
  </si>
  <si>
    <t>теніс настільний</t>
  </si>
  <si>
    <t>триатлон</t>
  </si>
  <si>
    <t>тхеквондо (ВТФ)</t>
  </si>
  <si>
    <t>фехтування</t>
  </si>
  <si>
    <t>футбол</t>
  </si>
  <si>
    <t>хокей на траві</t>
  </si>
  <si>
    <t>бобслей</t>
  </si>
  <si>
    <t>гірськолижний спорт</t>
  </si>
  <si>
    <t>ковзанярський спорт</t>
  </si>
  <si>
    <t>кьорлінг</t>
  </si>
  <si>
    <t>лижне двоборство</t>
  </si>
  <si>
    <t>лижні гонки</t>
  </si>
  <si>
    <t>санний спорт</t>
  </si>
  <si>
    <t>скелетон</t>
  </si>
  <si>
    <t>стрибки на лижах з трампліна</t>
  </si>
  <si>
    <t>фігурне катання на ковзанах</t>
  </si>
  <si>
    <t>фристайл</t>
  </si>
  <si>
    <t>хокей з шайбою</t>
  </si>
  <si>
    <t>шорт-трек</t>
  </si>
  <si>
    <t xml:space="preserve">   у тому числі
    авіамодельний спорт</t>
  </si>
  <si>
    <t>автомобільний спорт</t>
  </si>
  <si>
    <t>автомодельний спорт</t>
  </si>
  <si>
    <t>айкідо</t>
  </si>
  <si>
    <t>аквабайк</t>
  </si>
  <si>
    <t>акробатичний рок-н-рол</t>
  </si>
  <si>
    <t>альпінізм</t>
  </si>
  <si>
    <t>американський футбол</t>
  </si>
  <si>
    <t>армспорт</t>
  </si>
  <si>
    <t>багатоборство тілоохоронців</t>
  </si>
  <si>
    <t>більярдний спорт</t>
  </si>
  <si>
    <t>богатирське багатоборство</t>
  </si>
  <si>
    <t>бодібілдинг</t>
  </si>
  <si>
    <t>бойове самбо</t>
  </si>
  <si>
    <t>боротьба Кураш</t>
  </si>
  <si>
    <t>боротьба на поясах</t>
  </si>
  <si>
    <t>боротьба на поясах Алиш</t>
  </si>
  <si>
    <t>боротьба самбо</t>
  </si>
  <si>
    <t>боулінг</t>
  </si>
  <si>
    <t>вейкбординг</t>
  </si>
  <si>
    <t>вертолітний спорт</t>
  </si>
  <si>
    <t>веслування на човнах "Дракон"</t>
  </si>
  <si>
    <t>військово-спортивні багатоборства</t>
  </si>
  <si>
    <t>воднолижний спорт</t>
  </si>
  <si>
    <t>водно-моторний спорт</t>
  </si>
  <si>
    <t>гирьовий спорт</t>
  </si>
  <si>
    <t>го</t>
  </si>
  <si>
    <t>годзю-рю карате</t>
  </si>
  <si>
    <t>голубиний спорт</t>
  </si>
  <si>
    <t>городковий спорт</t>
  </si>
  <si>
    <t>дартс</t>
  </si>
  <si>
    <t>дельтапланерний спорт</t>
  </si>
  <si>
    <t>джиу-джитсу</t>
  </si>
  <si>
    <t>естетична групова гімнастика</t>
  </si>
  <si>
    <t>змішані єдиноборства (ММА)</t>
  </si>
  <si>
    <t>карате JKA WF</t>
  </si>
  <si>
    <t>карате JKS</t>
  </si>
  <si>
    <t>карате WKC</t>
  </si>
  <si>
    <t>кікбоксинг ІСКА</t>
  </si>
  <si>
    <t>кікбоксинг WKA</t>
  </si>
  <si>
    <t>кікбоксинг WPKA</t>
  </si>
  <si>
    <t>кікбоксинг WАКО</t>
  </si>
  <si>
    <t>кікбоксинг ВТКА</t>
  </si>
  <si>
    <t>кіокушин карате</t>
  </si>
  <si>
    <t>кіокушинкай карате</t>
  </si>
  <si>
    <t>кіокушинкайкан карате</t>
  </si>
  <si>
    <t>кйокушінкаі карате унія</t>
  </si>
  <si>
    <t>козацький двобій</t>
  </si>
  <si>
    <t>комбат Дзю-Дзюцу</t>
  </si>
  <si>
    <t xml:space="preserve">        комбат самозахист ІСО</t>
  </si>
  <si>
    <t>кунгфу</t>
  </si>
  <si>
    <t>літаковий спорт</t>
  </si>
  <si>
    <t>міні-гольф</t>
  </si>
  <si>
    <t>морські багатоборства</t>
  </si>
  <si>
    <t>мотоциклетний спорт</t>
  </si>
  <si>
    <t>панкратіон</t>
  </si>
  <si>
    <t>парапланерний спорт</t>
  </si>
  <si>
    <t>парашутний спорт</t>
  </si>
  <si>
    <t>пауерліфтинг</t>
  </si>
  <si>
    <t>практична стрільба</t>
  </si>
  <si>
    <t>пейнтбол</t>
  </si>
  <si>
    <t>перетягування канату</t>
  </si>
  <si>
    <t>петанк</t>
  </si>
  <si>
    <t>підводний спорт</t>
  </si>
  <si>
    <t>планерний спорт</t>
  </si>
  <si>
    <t>пляжний гандбол</t>
  </si>
  <si>
    <t>пляжний футбол</t>
  </si>
  <si>
    <t>повітроплавальний спорт</t>
  </si>
  <si>
    <t>пожежно-прикладний спорт</t>
  </si>
  <si>
    <t>поліатлон</t>
  </si>
  <si>
    <t>професійний бокс</t>
  </si>
  <si>
    <t>радіоспорт</t>
  </si>
  <si>
    <t>ракетомодельний спорт</t>
  </si>
  <si>
    <t>регбіліг</t>
  </si>
  <si>
    <t>риболовний спорт</t>
  </si>
  <si>
    <t>роликовий спорт</t>
  </si>
  <si>
    <t>рукопашний бій</t>
  </si>
  <si>
    <t>середньовічний бій</t>
  </si>
  <si>
    <t>сквош</t>
  </si>
  <si>
    <t>спорт із собаками</t>
  </si>
  <si>
    <t>спорт з літаючим диском</t>
  </si>
  <si>
    <t>спорт надлегких літальних апаратів</t>
  </si>
  <si>
    <t>спортивна аеробіка</t>
  </si>
  <si>
    <t>спортивна акробатика</t>
  </si>
  <si>
    <t>спортивне орієнтування</t>
  </si>
  <si>
    <t>спортивний бридж</t>
  </si>
  <si>
    <t>спортивний туризм</t>
  </si>
  <si>
    <t>спортивні танці</t>
  </si>
  <si>
    <t>спортінг</t>
  </si>
  <si>
    <t>стронгмен</t>
  </si>
  <si>
    <t>судномодельний спорт</t>
  </si>
  <si>
    <t>сумо</t>
  </si>
  <si>
    <t>таїландський бокс Муей Тай</t>
  </si>
  <si>
    <t>танцювальний спорт</t>
  </si>
  <si>
    <t>традиційне карате</t>
  </si>
  <si>
    <t>українська боротьба на поясах</t>
  </si>
  <si>
    <t>український рукопаш "Спас"</t>
  </si>
  <si>
    <t>універсальний бій</t>
  </si>
  <si>
    <t>ушу</t>
  </si>
  <si>
    <t>фітнес</t>
  </si>
  <si>
    <t>флорбол</t>
  </si>
  <si>
    <t>французький бокс Сават</t>
  </si>
  <si>
    <t>фрі-файт</t>
  </si>
  <si>
    <t>футзал</t>
  </si>
  <si>
    <t>фунакоші шотокан карате</t>
  </si>
  <si>
    <t>хортинг</t>
  </si>
  <si>
    <t>черліденг</t>
  </si>
  <si>
    <t>шахи</t>
  </si>
  <si>
    <t>шашки</t>
  </si>
  <si>
    <t>шотокан карате-до С.К.І.Ф.</t>
  </si>
  <si>
    <t xml:space="preserve">   у тому числі
    армспорт</t>
  </si>
  <si>
    <t>бадмінтон</t>
  </si>
  <si>
    <t>баскетбол</t>
  </si>
  <si>
    <t>баскетбол на візках</t>
  </si>
  <si>
    <t>біатлон</t>
  </si>
  <si>
    <t>боротьба вільна</t>
  </si>
  <si>
    <t>боротьба греко-римська</t>
  </si>
  <si>
    <t>бочча</t>
  </si>
  <si>
    <t>велосипедний спорт – трек</t>
  </si>
  <si>
    <t>велосипедний спорт – шосе</t>
  </si>
  <si>
    <t>волейбол сидячи</t>
  </si>
  <si>
    <t>голбол</t>
  </si>
  <si>
    <t>карате</t>
  </si>
  <si>
    <t>керлінг</t>
  </si>
  <si>
    <t>керлінг на візках</t>
  </si>
  <si>
    <t>лижні перегони</t>
  </si>
  <si>
    <t>параканое</t>
  </si>
  <si>
    <t>паратриатлон</t>
  </si>
  <si>
    <t>пляжний волейбол</t>
  </si>
  <si>
    <t>регбі на візках</t>
  </si>
  <si>
    <t>спортивні танці на візках</t>
  </si>
  <si>
    <t>теніс на візках</t>
  </si>
  <si>
    <t>тхеквондо</t>
  </si>
  <si>
    <t>фехтування на візках</t>
  </si>
  <si>
    <t xml:space="preserve">       підприємства, установи, організації</t>
  </si>
  <si>
    <t xml:space="preserve">   відокремлених підрозділів національних спортивних федерацій</t>
  </si>
  <si>
    <t>Кількість штатних працівників, усього</t>
  </si>
  <si>
    <t>Кількість спортивних споруд, усього</t>
  </si>
  <si>
    <t>Використано коштів, усього</t>
  </si>
  <si>
    <t>Кількість 
осіб, які займаються спортом, усього</t>
  </si>
  <si>
    <t>Кількість працівників фізичної культури і спорту, які проводять заняття,  усього</t>
  </si>
  <si>
    <t>Кількість осіб, які охоплені фізкультурно-оздоровчою діяльністю,  усього</t>
  </si>
  <si>
    <t>Кількість осіб,  які відвідують заняття (уроки) з фізичної культури (фізичного виховання),  усього</t>
  </si>
  <si>
    <t>у тому числі
   закладів дошкільної освіти</t>
  </si>
  <si>
    <t xml:space="preserve">   закладів загальної середньої освіти</t>
  </si>
  <si>
    <t xml:space="preserve">   закладів професійної (професійно-технічної) освіти</t>
  </si>
  <si>
    <t>з них за 
місцем роботи громадян</t>
  </si>
  <si>
    <t xml:space="preserve"> штатні тренери-викладачі з видів спорту</t>
  </si>
  <si>
    <t>протягом року</t>
  </si>
  <si>
    <t xml:space="preserve">не працювали </t>
  </si>
  <si>
    <t>реконструйовані, відремонтовані, відреставровані, проведено капітальний ремонт</t>
  </si>
  <si>
    <t>державної</t>
  </si>
  <si>
    <t>комунальніої</t>
  </si>
  <si>
    <t>Із  кількості спортивних споруд, які</t>
  </si>
  <si>
    <t>2.5.1</t>
  </si>
  <si>
    <t>2.5.2</t>
  </si>
  <si>
    <t>2.5.3</t>
  </si>
  <si>
    <t>2.5.4</t>
  </si>
  <si>
    <t>2.6.1</t>
  </si>
  <si>
    <t>2.7.1</t>
  </si>
  <si>
    <t>2.7.2</t>
  </si>
  <si>
    <t>Загальна кількість</t>
  </si>
  <si>
    <t>державна</t>
  </si>
  <si>
    <t xml:space="preserve">комунальна </t>
  </si>
  <si>
    <t>усього</t>
  </si>
  <si>
    <t>з них штатні</t>
  </si>
  <si>
    <t>спортивної спрямованості</t>
  </si>
  <si>
    <t>фізкультурно-оздоровчої спрямованості</t>
  </si>
  <si>
    <t>VІ. Спортивні клуби</t>
  </si>
  <si>
    <t>\</t>
  </si>
  <si>
    <t xml:space="preserve">Кількість осіб, які навчаються (працюють) у закладах освіти, на підприємствах, в установах, організаціях, що звітували </t>
  </si>
  <si>
    <t xml:space="preserve">       заклади загальної середньої освіти</t>
  </si>
  <si>
    <t xml:space="preserve">       заклади професійної (професійно-технічної) освіти</t>
  </si>
  <si>
    <t xml:space="preserve">    у тому числі 
       заклади дошкільної освіти</t>
  </si>
  <si>
    <t xml:space="preserve">       заклади позашкільної освіти</t>
  </si>
  <si>
    <t>з них жінок</t>
  </si>
  <si>
    <t xml:space="preserve">       веслувально-спортивні бази
       (у т.ч. водноспортивні бази)</t>
  </si>
  <si>
    <t xml:space="preserve">Неолімпійські та національні види спорту </t>
  </si>
  <si>
    <t>Види спорту осіб з інвалідністю з ураженням опорно-рухового апарату, порушеннями зору, слуху та розумового і фізичного розвитку</t>
  </si>
  <si>
    <t>сноубординг</t>
  </si>
  <si>
    <t>рукопаш гопак</t>
  </si>
  <si>
    <t>грепплінг</t>
  </si>
  <si>
    <t xml:space="preserve">        спортивний покер </t>
  </si>
  <si>
    <t>пляжна боротьба</t>
  </si>
  <si>
    <t>кануполо</t>
  </si>
  <si>
    <t>кіберспорт (електронний спорт)</t>
  </si>
  <si>
    <t>кіокушин БуДо карате</t>
  </si>
  <si>
    <t>поло</t>
  </si>
  <si>
    <t>таеквон-До</t>
  </si>
  <si>
    <t>обласних</t>
  </si>
  <si>
    <t>3.5.1</t>
  </si>
  <si>
    <t>3.6.1</t>
  </si>
  <si>
    <t>3.16</t>
  </si>
  <si>
    <t>3.17</t>
  </si>
  <si>
    <t>3.18</t>
  </si>
  <si>
    <t xml:space="preserve">Комплексні спортивні споруди, усього </t>
  </si>
  <si>
    <t xml:space="preserve">Окремі спортивні споруди, усього </t>
  </si>
  <si>
    <t>2.5.5</t>
  </si>
  <si>
    <t>плавальні басейни</t>
  </si>
  <si>
    <t xml:space="preserve">          легкоатлетичні ядра (арени), що не входять 
          до складу стадіонів </t>
  </si>
  <si>
    <t xml:space="preserve">          легкоатлетичні манежі</t>
  </si>
  <si>
    <t xml:space="preserve">          площинні спортивні споруди</t>
  </si>
  <si>
    <t xml:space="preserve"> районних</t>
  </si>
  <si>
    <r>
      <t xml:space="preserve">    у тому числі
           </t>
    </r>
    <r>
      <rPr>
        <b/>
        <sz val="10"/>
        <rFont val="Times New Roman"/>
        <family val="1"/>
      </rPr>
      <t>поточні видатки</t>
    </r>
  </si>
  <si>
    <t>Телефон:</t>
  </si>
  <si>
    <t>Олімпійські види спорту</t>
  </si>
  <si>
    <t>2.42</t>
  </si>
  <si>
    <t>2.43</t>
  </si>
  <si>
    <t>2.44</t>
  </si>
  <si>
    <t>2.45</t>
  </si>
  <si>
    <t>2.46</t>
  </si>
  <si>
    <t>2.47</t>
  </si>
  <si>
    <t>2.48</t>
  </si>
  <si>
    <t>2.49</t>
  </si>
  <si>
    <t>2.50</t>
  </si>
  <si>
    <t>2.51</t>
  </si>
  <si>
    <t>2.52</t>
  </si>
  <si>
    <t>2.53</t>
  </si>
  <si>
    <t>2.54</t>
  </si>
  <si>
    <t>2.55</t>
  </si>
  <si>
    <t>2.56</t>
  </si>
  <si>
    <t xml:space="preserve">
    біатлон</t>
  </si>
  <si>
    <t xml:space="preserve">    велосипедний спорт</t>
  </si>
  <si>
    <t xml:space="preserve">    важка атлетика</t>
  </si>
  <si>
    <t xml:space="preserve">    боротьба греко-римська</t>
  </si>
  <si>
    <t xml:space="preserve">    боротьба вільна</t>
  </si>
  <si>
    <t xml:space="preserve">    бокс</t>
  </si>
  <si>
    <t xml:space="preserve">    бейсбол</t>
  </si>
  <si>
    <t xml:space="preserve">    баскетбол</t>
  </si>
  <si>
    <t xml:space="preserve">   у тому числі
    бадмінтон</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</si>
  <si>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</si>
  <si>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</si>
  <si>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</si>
  <si>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</si>
  <si>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</si>
  <si>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</si>
  <si>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</si>
  <si>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</si>
  <si>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</si>
  <si>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</si>
  <si>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</si>
  <si>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</si>
  <si>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</si>
  <si>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</si>
  <si>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</si>
  <si>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</si>
  <si>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</si>
  <si>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</si>
  <si>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</si>
  <si>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</si>
  <si>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</si>
  <si>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</si>
  <si>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</si>
  <si>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</si>
  <si>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</si>
  <si>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</si>
  <si>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</si>
  <si>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</si>
  <si>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</si>
  <si>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</si>
  <si>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</si>
  <si>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</si>
  <si>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</si>
  <si>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</si>
  <si>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</si>
  <si>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</si>
  <si>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</si>
  <si>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</si>
  <si>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</si>
  <si>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</si>
  <si>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</si>
  <si>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</si>
  <si>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</si>
  <si>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</si>
  <si>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</si>
  <si>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</si>
  <si>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</si>
  <si>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</si>
  <si>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</si>
  <si>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</si>
  <si>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</si>
  <si>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</si>
  <si>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</si>
  <si>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</si>
  <si>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</si>
  <si>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</si>
  <si>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</si>
  <si>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</si>
  <si>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</si>
  <si>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</si>
  <si>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</si>
  <si>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</si>
  <si>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</si>
  <si>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</si>
  <si>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</si>
  <si>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</si>
  <si>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</si>
  <si>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</si>
  <si>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</si>
  <si>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</si>
  <si>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</si>
  <si>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</si>
  <si>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</si>
  <si>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</si>
  <si>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</si>
  <si>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</si>
  <si>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</si>
  <si>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</si>
  <si>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</si>
  <si>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</si>
  <si>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</si>
  <si>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</si>
  <si>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</si>
  <si>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</si>
  <si>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</si>
  <si>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</si>
  <si>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</si>
  <si>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</si>
  <si>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</si>
  <si>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</si>
  <si>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</si>
  <si>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</si>
  <si>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</si>
  <si>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</si>
  <si>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</si>
  <si>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</si>
  <si>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</si>
  <si>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</si>
  <si>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</si>
  <si>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</si>
  <si>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</si>
  <si>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</si>
  <si>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 xml:space="preserve">з них 
дитячо-юнацьких спортивних шкіл усіх типів 
(за винятком тренерів-викладачів з видів спорту)                                                                                   </t>
  </si>
  <si>
    <t xml:space="preserve">Кількість закладів освіти, підприємств, установ, організацій, що звітували (одиниць) </t>
  </si>
  <si>
    <t>з них 
осередки фізкультурно-спортивних товариств</t>
  </si>
  <si>
    <t xml:space="preserve">       організації, які здійснюють фізкультурно-
       оздоровчу діяльність за місцем проживання 
       громадян </t>
  </si>
  <si>
    <t xml:space="preserve">   регіональні</t>
  </si>
  <si>
    <t xml:space="preserve">   районні у містах</t>
  </si>
  <si>
    <t>особи з інвалідністю</t>
  </si>
  <si>
    <t>пристосовані для занять фізичною культурою і спортом осіб з інвалідністю</t>
  </si>
  <si>
    <t>новозбудовані та здані в експлуатацію</t>
  </si>
  <si>
    <t xml:space="preserve">    до складу яких входять 
           стадіони з трибунами на 1500 - 3000 місць</t>
  </si>
  <si>
    <t>2.5.3.1</t>
  </si>
  <si>
    <t>мультимайданчики</t>
  </si>
  <si>
    <t xml:space="preserve">          з них 
          спортивні майданчики з тренажерним 
          обладнанням </t>
  </si>
  <si>
    <t xml:space="preserve">            з них 
            спортивні майданчики з тренажерним
            обладнанням </t>
  </si>
  <si>
    <t xml:space="preserve">           з них з тренажерним обладнанням</t>
  </si>
  <si>
    <t xml:space="preserve">   </t>
  </si>
  <si>
    <t xml:space="preserve">           з них 
           з тренажерним обладанням</t>
  </si>
  <si>
    <t>2.7.3</t>
  </si>
  <si>
    <t>3.5.2</t>
  </si>
  <si>
    <t>3.5.3</t>
  </si>
  <si>
    <t>3.5.3.1</t>
  </si>
  <si>
    <t>3.5.4</t>
  </si>
  <si>
    <t>2.5.4.1</t>
  </si>
  <si>
    <t>3.5.4.1</t>
  </si>
  <si>
    <t xml:space="preserve">          тенісні корти</t>
  </si>
  <si>
    <t xml:space="preserve">          футбольні поля</t>
  </si>
  <si>
    <t xml:space="preserve">   стадіони з трибунами від 3000 місць і більше</t>
  </si>
  <si>
    <t>3.5.5</t>
  </si>
  <si>
    <t>3.7.1</t>
  </si>
  <si>
    <t>3.7.2</t>
  </si>
  <si>
    <t>3.7.3</t>
  </si>
  <si>
    <t>3.17.1</t>
  </si>
  <si>
    <t>міських 
(мм. Київ та Севастополь)</t>
  </si>
  <si>
    <t xml:space="preserve">                з них 
                розміром 100-110 х 64-75 м</t>
  </si>
  <si>
    <t xml:space="preserve">                42 х 22 м</t>
  </si>
  <si>
    <t>2.5.3.2</t>
  </si>
  <si>
    <t>з них 
50-метрові (50 х 25 м)</t>
  </si>
  <si>
    <t>25-метрові (25 х 16 м; 25 х 11 м)</t>
  </si>
  <si>
    <t>3.5.3.2</t>
  </si>
  <si>
    <t>Ліквідовані та перепрофільовані спортивні споруд</t>
  </si>
  <si>
    <t>Включено до Реєстру спортивних споруд</t>
  </si>
  <si>
    <t xml:space="preserve">   шкіл вищої спортивної майстерності, центрів олімпійської 
   підготовки, закладів спеціалізованої освіти спортивного 
   профілю із специфічними умовами навчання (за винятком 
   тренерів з видів спорту, тренерів-викладачів з видів спорту)</t>
  </si>
  <si>
    <t xml:space="preserve">   закладів освіти, підприємств, установ, організацій усіх типів</t>
  </si>
  <si>
    <t>спортсмени-інструктори штатної спортивної команди резервного спорту</t>
  </si>
  <si>
    <t xml:space="preserve">   інші працівники фізичної культури і спорту</t>
  </si>
  <si>
    <t xml:space="preserve">  закладів освіти                                    </t>
  </si>
  <si>
    <t>ДЮСШ усіх типів, ШВСМ, ЦОП, закладів спеціалізованої освіти спортивного профілю із 
специфічними умовами навчання</t>
  </si>
  <si>
    <t xml:space="preserve"> ІІІ. Фінансування сфери фізичної культури і спорту </t>
  </si>
  <si>
    <t>з них  
оплата праці, у т.ч. з нарахуванням на олату праці (за винятком працівників закладів освіти, обслуговувального персоналу)</t>
  </si>
  <si>
    <t>закладах спеціалізованої освіти 
спортивного профілю із 
специфічними умовами навчання</t>
  </si>
  <si>
    <t>Загальна кількість центрів з фізичної культури і спорту осіб з інвалідністю "Інваспорт" (одиниць)</t>
  </si>
  <si>
    <t xml:space="preserve">осіб, які залучені до занять фізичною культурою і спортом  </t>
  </si>
  <si>
    <t>Електронна адреса:</t>
  </si>
  <si>
    <t>Респондент*:</t>
  </si>
  <si>
    <r>
      <t xml:space="preserve">Звіт </t>
    </r>
    <r>
      <rPr>
        <b/>
        <sz val="12"/>
        <color indexed="8"/>
        <rFont val="Times New Roman"/>
        <family val="1"/>
      </rPr>
      <t>із</t>
    </r>
    <r>
      <rPr>
        <b/>
        <sz val="12"/>
        <rFont val="Times New Roman"/>
        <family val="1"/>
      </rPr>
      <t xml:space="preserve"> фізичної культури і спорту</t>
    </r>
  </si>
  <si>
    <r>
      <t>Подають</t>
    </r>
    <r>
      <rPr>
        <sz val="11"/>
        <color indexed="10"/>
        <rFont val="Times New Roman"/>
        <family val="1"/>
      </rPr>
      <t>:</t>
    </r>
  </si>
  <si>
    <r>
      <rPr>
        <sz val="11"/>
        <color indexed="8"/>
        <rFont val="Times New Roman"/>
        <family val="1"/>
      </rPr>
      <t>Терміни</t>
    </r>
    <r>
      <rPr>
        <sz val="11"/>
        <rFont val="Times New Roman"/>
        <family val="1"/>
      </rPr>
      <t xml:space="preserve"> подання</t>
    </r>
  </si>
  <si>
    <t>Заклади освіти 
– органам управління освіти територіальних громад</t>
  </si>
  <si>
    <t>не пізніше ніж 
05 січня року, 
наступного за звітним</t>
  </si>
  <si>
    <t>Підприємства, установи, організації 
– органам управління фізичної культури і спорту територіальних громад</t>
  </si>
  <si>
    <t>Заклади фізичної культури і спорту Міноборони 
– управлінню фізичної культури і спорту Міноборони</t>
  </si>
  <si>
    <t xml:space="preserve">Органи управління освіти, фізичної культури і спорту територіальних громад, місцеві осередки фізкультурно-спортивних товариств, місцеві центри "Інваспорт", місцеві центри "Спорт для всіх" 
– структурним підрозділам освіти, охорони здоров’я, культури, спорту райдержадміністрацій
</t>
  </si>
  <si>
    <t>не пізніше ніж 
10 січня року, 
наступного за звітним</t>
  </si>
  <si>
    <t xml:space="preserve">Структурні підрозділи освіти, охорони здоров’я, культури, спорту райдержадміністрацій, обласні організації фізкультурно-спортивних товариств, відокремлені підрозділи національних спортивних федерацій, регіональні центри "Інваспорт", регіональні центри "Спорт для всіх", відокремлені підрозділи КФВС МОН 
– структурним підрозділам молоді і спорту облдержадміністрацій
</t>
  </si>
  <si>
    <t>не пізніше ніж 
20 січня року, 
наступного за звітним</t>
  </si>
  <si>
    <t>не пізніше ніж 
15 березня року, 
наступного за звітним</t>
  </si>
  <si>
    <t>ВФСТ, Укрцентр "Інваспорт", ВЦФЗН "Спорт для всіх", КФВС МОН, Управління фізичної культури і спорту Міноборони, Управління "Укрспортзабезпечення" 
– Мінмолодьспорту</t>
  </si>
  <si>
    <t>не пізніше ніж 
20 березня року, 
наступного за звітним</t>
  </si>
  <si>
    <t>(поштовий індекс, АР Крим, область, район, населений пункт, вулиця/провулок, площа тощо, № будинку/корпусу, № квартири/офіса)</t>
  </si>
  <si>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</si>
  <si>
    <t>Працівники сфери фізичної культури і спорту, усього 
(сума рядків 2, 3, 4, 5 ,6, 7, 8, 9, 10, 11, 12, 13, 14, 15, 16, 17, 18)</t>
  </si>
  <si>
    <r>
      <t xml:space="preserve">  </t>
    </r>
    <r>
      <rPr>
        <sz val="10"/>
        <color indexed="8"/>
        <rFont val="Times New Roman"/>
        <family val="1"/>
      </rPr>
      <t xml:space="preserve"> закладів фахової передвищої освіти</t>
    </r>
  </si>
  <si>
    <t xml:space="preserve">   закладів вищої освіти </t>
  </si>
  <si>
    <t xml:space="preserve">   закладів позашкільної освіти</t>
  </si>
  <si>
    <t>7.1</t>
  </si>
  <si>
    <t xml:space="preserve">з них
центральних </t>
  </si>
  <si>
    <t>11.1</t>
  </si>
  <si>
    <t xml:space="preserve">обласних </t>
  </si>
  <si>
    <t>11.2</t>
  </si>
  <si>
    <t xml:space="preserve">міських </t>
  </si>
  <si>
    <t>11.3</t>
  </si>
  <si>
    <t>11.4</t>
  </si>
  <si>
    <t>11.5</t>
  </si>
  <si>
    <t xml:space="preserve">   штатних тренерів-викладачів з видів спорту </t>
  </si>
  <si>
    <t>15</t>
  </si>
  <si>
    <t>15.1</t>
  </si>
  <si>
    <t>15.2</t>
  </si>
  <si>
    <t>15.3</t>
  </si>
  <si>
    <t xml:space="preserve">   інструктори з фізичної культури сільських, селищних, міських        
   територіальних громад</t>
  </si>
  <si>
    <t>приватної  та корпоративної</t>
  </si>
  <si>
    <t xml:space="preserve">фізкультурно-спортивних товариств   та відомчих фізкультурно-спортивних організацій всіх рівнів </t>
  </si>
  <si>
    <t xml:space="preserve">            мультимайданчики</t>
  </si>
  <si>
    <t xml:space="preserve">            з них
            зі штучним покриттям</t>
  </si>
  <si>
    <t>2.5.5.1</t>
  </si>
  <si>
    <t xml:space="preserve">           з них
           зі штучним покриттям</t>
  </si>
  <si>
    <t>3.5.5.1</t>
  </si>
  <si>
    <t xml:space="preserve"> У тому числі:</t>
  </si>
  <si>
    <t>сільських, селищних, міських територіальних громад</t>
  </si>
  <si>
    <t>Видатки усіх видів (сума рядків 2, 3)</t>
  </si>
  <si>
    <t>соціальне забезпечення (стипендії, грошові винагороди спортсменам, тренерам)</t>
  </si>
  <si>
    <t xml:space="preserve">придбання спортивного обладнання та інвентарю довгострокового користування </t>
  </si>
  <si>
    <r>
      <t xml:space="preserve">Із 
кількості осіб, які займаються спортом, – </t>
    </r>
    <r>
      <rPr>
        <sz val="8"/>
        <rFont val="Times New Roman"/>
        <family val="1"/>
      </rPr>
      <t xml:space="preserve"> жінок          </t>
    </r>
  </si>
  <si>
    <r>
      <t xml:space="preserve">Із 
кількості працівників фізичної культури і спорту, які проводять заняття, – </t>
    </r>
    <r>
      <rPr>
        <sz val="8"/>
        <rFont val="Times New Roman"/>
        <family val="1"/>
      </rPr>
      <t xml:space="preserve"> жінок            </t>
    </r>
  </si>
  <si>
    <t xml:space="preserve">штатні тренери-викладачі з видів спорту, які проводять заняття у спортивних клубах </t>
  </si>
  <si>
    <t xml:space="preserve">тренери-викладачі з видів спорту, які мають спеціальну вищу освіту 
з фізичної культури і спорту </t>
  </si>
  <si>
    <t>таеквондо І.Т.Ф.</t>
  </si>
  <si>
    <t xml:space="preserve"> жінок</t>
  </si>
  <si>
    <t>жінок</t>
  </si>
  <si>
    <t xml:space="preserve">жінок            </t>
  </si>
  <si>
    <r>
      <t xml:space="preserve">Заклади освіти, підприємства, установи, організації усіх типів (сума </t>
    </r>
    <r>
      <rPr>
        <b/>
        <sz val="8"/>
        <rFont val="Times New Roman"/>
        <family val="1"/>
      </rPr>
      <t>рядків 1.1-1.8)</t>
    </r>
  </si>
  <si>
    <r>
      <t xml:space="preserve">      </t>
    </r>
    <r>
      <rPr>
        <sz val="8"/>
        <color indexed="8"/>
        <rFont val="Times New Roman"/>
        <family val="1"/>
      </rPr>
      <t xml:space="preserve"> заклади фахової передвищої освіти </t>
    </r>
  </si>
  <si>
    <r>
      <t xml:space="preserve">       </t>
    </r>
    <r>
      <rPr>
        <sz val="8"/>
        <color indexed="8"/>
        <rFont val="Times New Roman"/>
        <family val="1"/>
      </rPr>
      <t xml:space="preserve">заклади вищої освіти </t>
    </r>
  </si>
  <si>
    <t>1.8</t>
  </si>
  <si>
    <t>1.8.1</t>
  </si>
  <si>
    <t>за місцем навчання громадян</t>
  </si>
  <si>
    <t>за місцем  роботи громадян</t>
  </si>
  <si>
    <t>за місцем проживання громадян</t>
  </si>
  <si>
    <t>приватна та корпоративна</t>
  </si>
  <si>
    <t>спортивних клубів, од</t>
  </si>
  <si>
    <r>
      <t>працівників сфери фізичної культури і спорту, які проводять заняття</t>
    </r>
    <r>
      <rPr>
        <sz val="9"/>
        <color indexed="8"/>
        <rFont val="Times New Roman"/>
        <family val="1"/>
      </rPr>
      <t>, осіб</t>
    </r>
  </si>
  <si>
    <r>
      <t>працівників сфери фізичної культури і спорту, які проводять за</t>
    </r>
    <r>
      <rPr>
        <sz val="9"/>
        <color indexed="8"/>
        <rFont val="Times New Roman"/>
        <family val="1"/>
      </rPr>
      <t>няття, осіб</t>
    </r>
  </si>
  <si>
    <t>працівників сфери фізичної культури і спорту, які проводять заняття, осіб</t>
  </si>
  <si>
    <r>
      <t xml:space="preserve">Спортивних клубів, усього (сума рядків </t>
    </r>
    <r>
      <rPr>
        <b/>
        <sz val="9"/>
        <rFont val="Times New Roman"/>
        <family val="1"/>
      </rPr>
      <t>1.1, 1.2)</t>
    </r>
  </si>
  <si>
    <t>у тому числі:</t>
  </si>
  <si>
    <t>(Місце підпису керівника (власника) та/або осіб, відповідальних за заповнення форми звітності)</t>
  </si>
  <si>
    <t>(Власне ім'я ПРІЗВИЩЕ)</t>
  </si>
  <si>
    <t xml:space="preserve">спортивних клубах закладів фахової передвищої освіти </t>
  </si>
  <si>
    <t>спортивних клубах закладів вищої освіти</t>
  </si>
  <si>
    <t xml:space="preserve">тренери-викладачі з видів спорту, які проводять заняття у спортивних клубах закладів фахової передвищої освіти </t>
  </si>
  <si>
    <t>тренери-викладачі з видів спорту, які проводять заняття у спортивних клубах  закладів вищої освіти</t>
  </si>
  <si>
    <r>
      <t xml:space="preserve">Cтруктурні підрозділи молоді і спорту облдержадміністраціїй 
– Мінмолодьспорту
</t>
    </r>
  </si>
  <si>
    <t>сільських, селищних</t>
  </si>
  <si>
    <t>з них 
тренери штатної команди національних збірних команд України з видів спорту</t>
  </si>
  <si>
    <t>тренери штатної команди національних збірних команд України з видів 
спорту осіб з інвалідністю</t>
  </si>
  <si>
    <t>з них
спортсмени-інструктори штатної команди національних збірних команд України з видів спорту</t>
  </si>
  <si>
    <t>спортсмени-інструктори штатної команди національних збірних команд України з видів спорту осіб з інвалідністю</t>
  </si>
  <si>
    <t>Кількість спортивних споруд за формою власності</t>
  </si>
  <si>
    <t>громадських об'єднань фізкультурно-спортивної спрямованості</t>
  </si>
  <si>
    <r>
      <t>Форми власності</t>
    </r>
    <r>
      <rPr>
        <sz val="9"/>
        <color indexed="8"/>
        <rFont val="Times New Roman"/>
        <family val="1"/>
      </rPr>
      <t>, од</t>
    </r>
  </si>
  <si>
    <r>
      <rPr>
        <b/>
        <sz val="11"/>
        <rFont val="Times New Roman"/>
        <family val="1"/>
      </rPr>
      <t xml:space="preserve">Форма № 2-ФК 
(річна) </t>
    </r>
    <r>
      <rPr>
        <sz val="11"/>
        <rFont val="Times New Roman"/>
        <family val="1"/>
      </rPr>
      <t xml:space="preserve">
                                                                   ЗАТВЕРДЖЕНО                                      
Наказ Міністерства молоді та спорту України 
27 вересня 2021 року № 3589
                                                                             за погодженням з Держстатом, ДРС, МОН, Міноборони, МВС, Урядовим уповноваженим з прав осіб з інвалідністю, НКСІУ, ВАГ, АМУ, УАРОР, ВАОМС "Асоціація ОТГ"</t>
    </r>
  </si>
  <si>
    <t xml:space="preserve">    у тому числі
    військово-патріотичний</t>
  </si>
  <si>
    <r>
      <t>Види спорту, усього (сума рядків 2,3,4,5</t>
    </r>
    <r>
      <rPr>
        <b/>
        <sz val="8"/>
        <color indexed="8"/>
        <rFont val="Times New Roman"/>
        <family val="1"/>
      </rPr>
      <t>)</t>
    </r>
  </si>
  <si>
    <t>Директор Департаменту сімї, молоді та спорту</t>
  </si>
  <si>
    <t xml:space="preserve">                                     Андрій ШЕМЕЦЬ</t>
  </si>
  <si>
    <t>Виконавець</t>
  </si>
  <si>
    <r>
      <t xml:space="preserve">                                 </t>
    </r>
    <r>
      <rPr>
        <b/>
        <sz val="12"/>
        <rFont val="Arial Cyr"/>
        <family val="0"/>
      </rPr>
      <t xml:space="preserve">  Сергій АНІСОВЕЦЬ</t>
    </r>
  </si>
  <si>
    <t xml:space="preserve">станом на 01 січня 2022 року </t>
  </si>
  <si>
    <t xml:space="preserve">                                 Чернігівська область</t>
  </si>
  <si>
    <r>
      <t xml:space="preserve">Респондент:  </t>
    </r>
    <r>
      <rPr>
        <b/>
        <sz val="13"/>
        <rFont val="Times New Roman"/>
        <family val="1"/>
      </rPr>
      <t>Департамент сімї, молоді та спорту Чернігівської облдержадміністрації</t>
    </r>
  </si>
  <si>
    <r>
      <t xml:space="preserve">Місцезнаходження: </t>
    </r>
    <r>
      <rPr>
        <b/>
        <sz val="13"/>
        <rFont val="Times New Roman"/>
        <family val="1"/>
      </rPr>
      <t>м.Чернігів, 14000, вул. Шевченка, буд. 48. тел. 0462 675-443</t>
    </r>
  </si>
  <si>
    <r>
      <t xml:space="preserve">Директор  </t>
    </r>
    <r>
      <rPr>
        <sz val="13"/>
        <rFont val="Times New Roman"/>
        <family val="1"/>
      </rPr>
      <t xml:space="preserve">Департаменту </t>
    </r>
    <r>
      <rPr>
        <b/>
        <sz val="13"/>
        <rFont val="Times New Roman"/>
        <family val="1"/>
      </rPr>
      <t>Шемець Андрій Миколайович</t>
    </r>
  </si>
  <si>
    <t>Загальна кількість спортивних споруд 
(сума рядків 2, 3)</t>
  </si>
  <si>
    <r>
      <t xml:space="preserve">       спортивні зали площею не менше 162 м</t>
    </r>
    <r>
      <rPr>
        <b/>
        <vertAlign val="superscript"/>
        <sz val="9"/>
        <rFont val="Times New Roman"/>
        <family val="1"/>
      </rPr>
      <t>2</t>
    </r>
  </si>
  <si>
    <r>
      <t>спортивні зали площею не менше 162 м</t>
    </r>
    <r>
      <rPr>
        <vertAlign val="superscript"/>
        <sz val="9"/>
        <rFont val="Times New Roman"/>
        <family val="1"/>
      </rPr>
      <t>2</t>
    </r>
  </si>
  <si>
    <t>0462 676 859, 066 685 34 30</t>
  </si>
  <si>
    <t>sanisovets@ukr.net</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</si>
</sst>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 #,##0_-;_-*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00\ &quot;грн.&quot;_-;\-* #,##0.00\ &quot;грн.&quot;_-;_-* &quot;-&quot;??\ &quot;грн.&quot;_-;_-@_-"/>
    <numFmt numFmtId="191" formatCode="_-* #,##0\ &quot;грн.&quot;_-;\-* #,##0\ &quot;грн.&quot;_-;_-* &quot;-&quot;\ &quot;грн.&quot;_-;_-@_-"/>
    <numFmt numFmtId="192" formatCode="_-* #,##0.00\ _г_р_н_._-;\-* #,##0.00\ _г_р_н_._-;_-* &quot;-&quot;??\ _г_р_н_._-;_-@_-"/>
    <numFmt numFmtId="193" formatCode="_-* #,##0\ _г_р_н_._-;\-* #,##0\ _г_р_н_._-;_-* &quot;-&quot;\ _г_р_н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quot;Так&quot;;&quot;Так&quot;;&quot;Ні&quot;"/>
    <numFmt numFmtId="200" formatCode="&quot;True&quot;;&quot;True&quot;;&quot;False&quot;"/>
    <numFmt numFmtId="201" formatCode="&quot;Увімк&quot;;&quot;Увімк&quot;;&quot;Вимк&quot;"/>
    <numFmt numFmtId="202" formatCode="[$¥€-2]\ ###,000_);[Red]\([$€-2]\ ###,000\)"/>
  </numFmts>
  <fonts count="85">
    <font>
      <sz val="10"/>
      <name val="Arial Cyr"/>
      <family val="0"/>
    </font>
    <font>
      <u val="single"/>
      <sz val="10"/>
      <color indexed="12"/>
      <name val="Arial Cyr"/>
      <family val="0"/>
    </font>
    <font>
      <u val="single"/>
      <sz val="10"/>
      <color indexed="36"/>
      <name val="Arial Cyr"/>
      <family val="0"/>
    </font>
    <font>
      <sz val="8"/>
      <name val="Arial Cyr"/>
      <family val="0"/>
    </font>
    <font>
      <b/>
      <sz val="8"/>
      <name val="Arial Cyr"/>
      <family val="0"/>
    </font>
    <font>
      <b/>
      <sz val="12"/>
      <name val="Arial Cyr"/>
      <family val="0"/>
    </font>
    <font>
      <sz val="12"/>
      <name val="Arial Cyr"/>
      <family val="0"/>
    </font>
    <font>
      <sz val="9"/>
      <name val="Arial Cyr"/>
      <family val="0"/>
    </font>
    <font>
      <sz val="10"/>
      <name val="Arial"/>
      <family val="2"/>
    </font>
    <font>
      <b/>
      <sz val="10"/>
      <name val="Arial"/>
      <family val="2"/>
    </font>
    <font>
      <i/>
      <sz val="10"/>
      <name val="Arial Cyr"/>
      <family val="0"/>
    </font>
    <font>
      <sz val="9"/>
      <name val="Times New Roman"/>
      <family val="1"/>
    </font>
    <font>
      <b/>
      <sz val="12"/>
      <name val="Times New Roman"/>
      <family val="1"/>
    </font>
    <font>
      <sz val="12"/>
      <name val="Times New Roman"/>
      <family val="1"/>
    </font>
    <font>
      <sz val="8"/>
      <name val="Times New Roman"/>
      <family val="1"/>
    </font>
    <font>
      <b/>
      <sz val="8"/>
      <name val="Times New Roman"/>
      <family val="1"/>
    </font>
    <font>
      <sz val="10"/>
      <name val="Times New Roman"/>
      <family val="1"/>
    </font>
    <font>
      <i/>
      <sz val="10"/>
      <name val="Times New Roman"/>
      <family val="1"/>
    </font>
    <font>
      <sz val="11"/>
      <name val="Times New Roman"/>
      <family val="1"/>
    </font>
    <font>
      <b/>
      <sz val="11"/>
      <name val="Times New Roman"/>
      <family val="1"/>
    </font>
    <font>
      <i/>
      <sz val="8"/>
      <name val="Times New Roman"/>
      <family val="1"/>
    </font>
    <font>
      <sz val="8"/>
      <color indexed="8"/>
      <name val="Times New Roman"/>
      <family val="1"/>
    </font>
    <font>
      <sz val="8"/>
      <color indexed="10"/>
      <name val="Times New Roman"/>
      <family val="1"/>
    </font>
    <font>
      <b/>
      <sz val="10"/>
      <name val="Times New Roman"/>
      <family val="1"/>
    </font>
    <font>
      <b/>
      <sz val="9"/>
      <name val="Arial Cyr"/>
      <family val="0"/>
    </font>
    <font>
      <b/>
      <sz val="10"/>
      <name val="Arial Cyr"/>
      <family val="0"/>
    </font>
    <font>
      <vertAlign val="superscript"/>
      <sz val="9"/>
      <name val="Times New Roman"/>
      <family val="1"/>
    </font>
    <font>
      <b/>
      <sz val="9"/>
      <name val="Times New Roman"/>
      <family val="1"/>
    </font>
    <font>
      <sz val="11"/>
      <name val="Arial Cyr"/>
      <family val="0"/>
    </font>
    <font>
      <b/>
      <sz val="8"/>
      <color indexed="8"/>
      <name val="Times New Roman"/>
      <family val="1"/>
    </font>
    <font>
      <b/>
      <sz val="12"/>
      <color indexed="8"/>
      <name val="Times New Roman"/>
      <family val="1"/>
    </font>
    <font>
      <sz val="11"/>
      <color indexed="10"/>
      <name val="Times New Roman"/>
      <family val="1"/>
    </font>
    <font>
      <sz val="11"/>
      <color indexed="8"/>
      <name val="Times New Roman"/>
      <family val="1"/>
    </font>
    <font>
      <sz val="10"/>
      <color indexed="8"/>
      <name val="Times New Roman"/>
      <family val="1"/>
    </font>
    <font>
      <strike/>
      <sz val="11"/>
      <name val="Times New Roman"/>
      <family val="1"/>
    </font>
    <font>
      <sz val="9"/>
      <color indexed="8"/>
      <name val="Times New Roman"/>
      <family val="1"/>
    </font>
    <font>
      <b/>
      <strike/>
      <sz val="11"/>
      <name val="Times New Roman"/>
      <family val="1"/>
    </font>
    <font>
      <sz val="10"/>
      <color indexed="10"/>
      <name val="Times New Roman"/>
      <family val="1"/>
    </font>
    <font>
      <strike/>
      <sz val="8"/>
      <color indexed="10"/>
      <name val="Times New Roman"/>
      <family val="1"/>
    </font>
    <font>
      <strike/>
      <sz val="10"/>
      <color indexed="10"/>
      <name val="Times New Roman"/>
      <family val="1"/>
    </font>
    <font>
      <sz val="6"/>
      <color indexed="10"/>
      <name val="Times New Roman"/>
      <family val="1"/>
    </font>
    <font>
      <strike/>
      <sz val="9"/>
      <color indexed="10"/>
      <name val="Times New Roman"/>
      <family val="1"/>
    </font>
    <font>
      <sz val="9"/>
      <color indexed="10"/>
      <name val="Times New Roman"/>
      <family val="1"/>
    </font>
    <font>
      <sz val="16"/>
      <name val="Times New Roman"/>
      <family val="1"/>
    </font>
    <font>
      <sz val="16"/>
      <name val="Arial Cyr"/>
      <family val="0"/>
    </font>
    <font>
      <b/>
      <sz val="13"/>
      <name val="Times New Roman"/>
      <family val="1"/>
    </font>
    <font>
      <sz val="13"/>
      <name val="Times New Roman"/>
      <family val="1"/>
    </font>
    <font>
      <b/>
      <vertAlign val="superscript"/>
      <sz val="9"/>
      <name val="Times New Roman"/>
      <family val="1"/>
    </font>
    <font>
      <sz val="9"/>
      <color indexed="8"/>
      <name val="Calibri"/>
      <family val="2"/>
    </font>
    <font>
      <sz val="9"/>
      <color indexed="9"/>
      <name val="Calibri"/>
      <family val="2"/>
    </font>
    <font>
      <sz val="9"/>
      <color indexed="62"/>
      <name val="Calibri"/>
      <family val="2"/>
    </font>
    <font>
      <b/>
      <sz val="9"/>
      <color indexed="63"/>
      <name val="Calibri"/>
      <family val="2"/>
    </font>
    <font>
      <b/>
      <sz val="9"/>
      <color indexed="52"/>
      <name val="Calibri"/>
      <family val="2"/>
    </font>
    <font>
      <b/>
      <sz val="15"/>
      <color indexed="54"/>
      <name val="Calibri"/>
      <family val="2"/>
    </font>
    <font>
      <b/>
      <sz val="13"/>
      <color indexed="54"/>
      <name val="Calibri"/>
      <family val="2"/>
    </font>
    <font>
      <b/>
      <sz val="11"/>
      <color indexed="54"/>
      <name val="Calibri"/>
      <family val="2"/>
    </font>
    <font>
      <b/>
      <sz val="9"/>
      <color indexed="8"/>
      <name val="Calibri"/>
      <family val="2"/>
    </font>
    <font>
      <b/>
      <sz val="9"/>
      <color indexed="9"/>
      <name val="Calibri"/>
      <family val="2"/>
    </font>
    <font>
      <sz val="18"/>
      <color indexed="54"/>
      <name val="Calibri Light"/>
      <family val="2"/>
    </font>
    <font>
      <sz val="9"/>
      <color indexed="60"/>
      <name val="Calibri"/>
      <family val="2"/>
    </font>
    <font>
      <sz val="9"/>
      <color indexed="20"/>
      <name val="Calibri"/>
      <family val="2"/>
    </font>
    <font>
      <i/>
      <sz val="9"/>
      <color indexed="23"/>
      <name val="Calibri"/>
      <family val="2"/>
    </font>
    <font>
      <sz val="9"/>
      <color indexed="52"/>
      <name val="Calibri"/>
      <family val="2"/>
    </font>
    <font>
      <sz val="9"/>
      <color indexed="10"/>
      <name val="Calibri"/>
      <family val="2"/>
    </font>
    <font>
      <sz val="9"/>
      <color indexed="17"/>
      <name val="Calibri"/>
      <family val="2"/>
    </font>
    <font>
      <b/>
      <sz val="9"/>
      <color indexed="10"/>
      <name val="Times New Roman"/>
      <family val="1"/>
    </font>
    <font>
      <sz val="9"/>
      <color theme="1"/>
      <name val="Calibri"/>
      <family val="2"/>
    </font>
    <font>
      <sz val="9"/>
      <color theme="0"/>
      <name val="Calibri"/>
      <family val="2"/>
    </font>
    <font>
      <sz val="9"/>
      <color rgb="FF3F3F76"/>
      <name val="Calibri"/>
      <family val="2"/>
    </font>
    <font>
      <b/>
      <sz val="9"/>
      <color rgb="FF3F3F3F"/>
      <name val="Calibri"/>
      <family val="2"/>
    </font>
    <font>
      <b/>
      <sz val="9"/>
      <color rgb="FFFA7D00"/>
      <name val="Calibri"/>
      <family val="2"/>
    </font>
    <font>
      <b/>
      <sz val="15"/>
      <color theme="3"/>
      <name val="Calibri"/>
      <family val="2"/>
    </font>
    <font>
      <b/>
      <sz val="13"/>
      <color theme="3"/>
      <name val="Calibri"/>
      <family val="2"/>
    </font>
    <font>
      <b/>
      <sz val="11"/>
      <color theme="3"/>
      <name val="Calibri"/>
      <family val="2"/>
    </font>
    <font>
      <b/>
      <sz val="9"/>
      <color theme="1"/>
      <name val="Calibri"/>
      <family val="2"/>
    </font>
    <font>
      <b/>
      <sz val="9"/>
      <color theme="0"/>
      <name val="Calibri"/>
      <family val="2"/>
    </font>
    <font>
      <sz val="18"/>
      <color theme="3"/>
      <name val="Calibri Light"/>
      <family val="2"/>
    </font>
    <font>
      <sz val="9"/>
      <color rgb="FF9C6500"/>
      <name val="Calibri"/>
      <family val="2"/>
    </font>
    <font>
      <sz val="9"/>
      <color rgb="FF9C0006"/>
      <name val="Calibri"/>
      <family val="2"/>
    </font>
    <font>
      <i/>
      <sz val="9"/>
      <color rgb="FF7F7F7F"/>
      <name val="Calibri"/>
      <family val="2"/>
    </font>
    <font>
      <sz val="9"/>
      <color rgb="FFFA7D00"/>
      <name val="Calibri"/>
      <family val="2"/>
    </font>
    <font>
      <sz val="9"/>
      <color rgb="FFFF0000"/>
      <name val="Calibri"/>
      <family val="2"/>
    </font>
    <font>
      <sz val="9"/>
      <color rgb="FF006100"/>
      <name val="Calibri"/>
      <family val="2"/>
    </font>
    <font>
      <b/>
      <sz val="9"/>
      <color rgb="FFFF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2" fillId="0" borderId="0" applyNumberFormat="0" applyFill="0" applyBorder="0" applyAlignment="0" applyProtection="0"/>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2" fillId="32" borderId="0" applyNumberFormat="0" applyBorder="0" applyAlignment="0" applyProtection="0"/>
  </cellStyleXfs>
  <cellXfs count="478">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7" fillId="0" borderId="0" xfId="0" applyFont="1" applyAlignment="1">
      <alignment horizontal="center" vertical="center"/>
    </xf>
    <xf numFmtId="49" fontId="4" fillId="0" borderId="0" xfId="0" applyNumberFormat="1" applyFont="1" applyAlignment="1">
      <alignment horizontal="center" vertical="center"/>
    </xf>
    <xf numFmtId="0" fontId="0" fillId="0" borderId="0" xfId="0" applyFont="1" applyAlignment="1">
      <alignment/>
    </xf>
    <xf numFmtId="0" fontId="16" fillId="0" borderId="0" xfId="0" applyFont="1" applyAlignment="1">
      <alignment/>
    </xf>
    <xf numFmtId="0" fontId="18" fillId="0" borderId="0" xfId="0" applyFont="1" applyAlignment="1">
      <alignment/>
    </xf>
    <xf numFmtId="49" fontId="18" fillId="0" borderId="0" xfId="0" applyNumberFormat="1" applyFont="1" applyAlignment="1">
      <alignment horizontal="center" vertical="center" wrapText="1"/>
    </xf>
    <xf numFmtId="0" fontId="19" fillId="0" borderId="0" xfId="0" applyFont="1" applyAlignment="1">
      <alignment/>
    </xf>
    <xf numFmtId="0" fontId="16" fillId="0" borderId="0" xfId="0" applyFont="1" applyAlignment="1">
      <alignment horizontal="right"/>
    </xf>
    <xf numFmtId="0" fontId="10" fillId="0" borderId="0" xfId="0" applyFont="1" applyAlignment="1">
      <alignment/>
    </xf>
    <xf numFmtId="49" fontId="16" fillId="0" borderId="10" xfId="0" applyNumberFormat="1" applyFont="1" applyBorder="1" applyAlignment="1">
      <alignment horizontal="center" vertical="center" wrapText="1"/>
    </xf>
    <xf numFmtId="0" fontId="14" fillId="0" borderId="0" xfId="0" applyFont="1" applyAlignment="1">
      <alignment horizontal="center" vertical="center"/>
    </xf>
    <xf numFmtId="49" fontId="14" fillId="0" borderId="0" xfId="0" applyNumberFormat="1" applyFont="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justify" vertical="center" wrapText="1"/>
    </xf>
    <xf numFmtId="0" fontId="16" fillId="0" borderId="13" xfId="0" applyFont="1" applyBorder="1" applyAlignment="1">
      <alignment horizontal="justify" vertical="center" wrapText="1"/>
    </xf>
    <xf numFmtId="49" fontId="16" fillId="0" borderId="14"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16" fillId="0" borderId="16" xfId="0" applyFont="1" applyBorder="1" applyAlignment="1">
      <alignment vertical="center" wrapText="1"/>
    </xf>
    <xf numFmtId="49" fontId="16" fillId="0" borderId="13" xfId="0" applyNumberFormat="1" applyFont="1" applyBorder="1" applyAlignment="1">
      <alignment horizontal="center" vertical="center"/>
    </xf>
    <xf numFmtId="0" fontId="16" fillId="0" borderId="11" xfId="0" applyFont="1" applyBorder="1" applyAlignment="1">
      <alignment horizontal="left" vertical="center" wrapText="1"/>
    </xf>
    <xf numFmtId="49" fontId="14" fillId="0" borderId="0" xfId="0" applyNumberFormat="1" applyFont="1" applyAlignment="1">
      <alignment horizontal="left" vertical="center" wrapText="1"/>
    </xf>
    <xf numFmtId="0" fontId="14" fillId="0" borderId="0" xfId="0" applyFont="1" applyAlignment="1">
      <alignment/>
    </xf>
    <xf numFmtId="49" fontId="16" fillId="0" borderId="0" xfId="0" applyNumberFormat="1" applyFont="1" applyAlignment="1">
      <alignment horizontal="left" vertical="center" wrapText="1"/>
    </xf>
    <xf numFmtId="0" fontId="18" fillId="0" borderId="0" xfId="0" applyFont="1" applyAlignment="1">
      <alignment vertical="top"/>
    </xf>
    <xf numFmtId="0" fontId="0" fillId="0" borderId="0" xfId="0" applyAlignment="1">
      <alignment horizontal="center"/>
    </xf>
    <xf numFmtId="0" fontId="16" fillId="0" borderId="12" xfId="0" applyFont="1" applyBorder="1" applyAlignment="1">
      <alignment horizontal="left" vertical="center" wrapText="1"/>
    </xf>
    <xf numFmtId="0" fontId="11" fillId="0" borderId="0" xfId="0" applyFont="1" applyAlignment="1">
      <alignment horizontal="center"/>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6" fillId="0" borderId="13" xfId="0" applyFont="1" applyBorder="1" applyAlignment="1">
      <alignment horizontal="left" vertical="center" wrapText="1"/>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left" indent="1"/>
    </xf>
    <xf numFmtId="0" fontId="14" fillId="0" borderId="10" xfId="0" applyFont="1" applyBorder="1" applyAlignment="1">
      <alignment horizontal="left" wrapText="1" indent="1"/>
    </xf>
    <xf numFmtId="0" fontId="14" fillId="0" borderId="10" xfId="0" applyFont="1" applyBorder="1" applyAlignment="1">
      <alignment horizontal="left" indent="2"/>
    </xf>
    <xf numFmtId="0" fontId="14" fillId="0" borderId="18" xfId="0" applyFont="1" applyBorder="1" applyAlignment="1">
      <alignment horizontal="left" indent="2"/>
    </xf>
    <xf numFmtId="0" fontId="14" fillId="0" borderId="10" xfId="0" applyFont="1" applyBorder="1" applyAlignment="1">
      <alignment wrapText="1"/>
    </xf>
    <xf numFmtId="0" fontId="0" fillId="0" borderId="10" xfId="0" applyBorder="1" applyAlignment="1">
      <alignment/>
    </xf>
    <xf numFmtId="0" fontId="16" fillId="0" borderId="19" xfId="0" applyFont="1" applyBorder="1" applyAlignment="1">
      <alignment horizontal="left"/>
    </xf>
    <xf numFmtId="0" fontId="16" fillId="0" borderId="16" xfId="0" applyFont="1" applyBorder="1" applyAlignment="1">
      <alignment horizontal="left"/>
    </xf>
    <xf numFmtId="0" fontId="16" fillId="0" borderId="11" xfId="0" applyFont="1" applyBorder="1" applyAlignment="1">
      <alignment wrapText="1"/>
    </xf>
    <xf numFmtId="0" fontId="16" fillId="0" borderId="20" xfId="0" applyFont="1" applyBorder="1" applyAlignment="1">
      <alignment wrapText="1"/>
    </xf>
    <xf numFmtId="0" fontId="16" fillId="0" borderId="13" xfId="0" applyFont="1" applyBorder="1" applyAlignment="1">
      <alignment wrapText="1"/>
    </xf>
    <xf numFmtId="0" fontId="17" fillId="0" borderId="16" xfId="0" applyFont="1" applyBorder="1" applyAlignment="1">
      <alignment horizontal="left"/>
    </xf>
    <xf numFmtId="0" fontId="16" fillId="0" borderId="21" xfId="0" applyFont="1" applyBorder="1" applyAlignment="1">
      <alignment horizontal="left" vertical="center" wrapText="1"/>
    </xf>
    <xf numFmtId="0" fontId="16" fillId="0" borderId="22" xfId="0" applyFont="1" applyBorder="1" applyAlignment="1">
      <alignment horizontal="left"/>
    </xf>
    <xf numFmtId="0" fontId="16" fillId="0" borderId="11" xfId="0" applyFont="1" applyBorder="1" applyAlignment="1">
      <alignment horizontal="left"/>
    </xf>
    <xf numFmtId="0" fontId="16" fillId="0" borderId="20" xfId="0" applyFont="1" applyBorder="1" applyAlignment="1">
      <alignment horizontal="left"/>
    </xf>
    <xf numFmtId="0" fontId="14" fillId="0" borderId="0" xfId="0" applyFont="1" applyAlignment="1">
      <alignment horizontal="center" vertical="center" wrapText="1"/>
    </xf>
    <xf numFmtId="49" fontId="18" fillId="0" borderId="10" xfId="0" applyNumberFormat="1" applyFont="1" applyBorder="1" applyAlignment="1">
      <alignment horizontal="center" vertical="center" wrapText="1"/>
    </xf>
    <xf numFmtId="0" fontId="14" fillId="0" borderId="10" xfId="0" applyFont="1" applyBorder="1" applyAlignment="1">
      <alignment horizontal="left" vertical="center"/>
    </xf>
    <xf numFmtId="0" fontId="21" fillId="0" borderId="10" xfId="0" applyFont="1" applyBorder="1" applyAlignment="1">
      <alignment horizontal="left" indent="2"/>
    </xf>
    <xf numFmtId="49" fontId="14" fillId="0" borderId="10" xfId="0" applyNumberFormat="1" applyFont="1" applyBorder="1" applyAlignment="1">
      <alignment horizontal="center" vertical="center"/>
    </xf>
    <xf numFmtId="49" fontId="15" fillId="0" borderId="0" xfId="0" applyNumberFormat="1" applyFont="1" applyAlignment="1">
      <alignment horizontal="center" vertical="center" wrapText="1"/>
    </xf>
    <xf numFmtId="49" fontId="11" fillId="0" borderId="10" xfId="0" applyNumberFormat="1" applyFont="1" applyBorder="1" applyAlignment="1">
      <alignment horizontal="center" vertical="center" wrapText="1"/>
    </xf>
    <xf numFmtId="0" fontId="11" fillId="0" borderId="0" xfId="0" applyFont="1" applyAlignment="1">
      <alignment horizontal="right"/>
    </xf>
    <xf numFmtId="0" fontId="23" fillId="0" borderId="16" xfId="0" applyFont="1" applyBorder="1" applyAlignment="1">
      <alignment horizontal="left"/>
    </xf>
    <xf numFmtId="0" fontId="25" fillId="0" borderId="0" xfId="0" applyFont="1" applyAlignment="1">
      <alignment/>
    </xf>
    <xf numFmtId="0" fontId="23" fillId="0" borderId="11" xfId="0" applyFont="1" applyBorder="1" applyAlignment="1">
      <alignment vertical="center" wrapText="1"/>
    </xf>
    <xf numFmtId="0" fontId="23" fillId="0" borderId="19" xfId="0" applyFont="1" applyBorder="1" applyAlignment="1">
      <alignment horizontal="left"/>
    </xf>
    <xf numFmtId="0" fontId="23" fillId="0" borderId="16" xfId="0" applyFont="1" applyBorder="1" applyAlignment="1">
      <alignment horizontal="left" vertical="center" wrapText="1"/>
    </xf>
    <xf numFmtId="0" fontId="25" fillId="0" borderId="0" xfId="0" applyFont="1" applyAlignment="1">
      <alignment horizontal="center" vertical="center" wrapText="1"/>
    </xf>
    <xf numFmtId="0" fontId="23" fillId="0" borderId="11" xfId="0" applyFont="1" applyBorder="1" applyAlignment="1">
      <alignment horizontal="left" vertical="center" wrapText="1"/>
    </xf>
    <xf numFmtId="0" fontId="23"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13" xfId="0" applyFont="1" applyBorder="1" applyAlignment="1">
      <alignment vertical="center" wrapText="1"/>
    </xf>
    <xf numFmtId="49" fontId="14" fillId="0" borderId="11" xfId="0" applyNumberFormat="1" applyFont="1" applyBorder="1" applyAlignment="1">
      <alignment horizontal="center" vertical="center" wrapText="1"/>
    </xf>
    <xf numFmtId="0" fontId="16" fillId="0" borderId="20" xfId="0" applyFont="1" applyBorder="1" applyAlignment="1">
      <alignment vertical="center" wrapText="1"/>
    </xf>
    <xf numFmtId="0" fontId="16" fillId="0" borderId="22" xfId="0" applyFont="1" applyBorder="1" applyAlignment="1">
      <alignment horizontal="left" vertical="center" wrapText="1"/>
    </xf>
    <xf numFmtId="0" fontId="11" fillId="0" borderId="10" xfId="0" applyFont="1" applyBorder="1" applyAlignment="1">
      <alignment horizontal="center" vertical="center" wrapText="1"/>
    </xf>
    <xf numFmtId="0" fontId="4" fillId="0" borderId="0" xfId="0" applyFont="1" applyAlignment="1">
      <alignment/>
    </xf>
    <xf numFmtId="49" fontId="11" fillId="0" borderId="16" xfId="0" applyNumberFormat="1" applyFont="1" applyBorder="1" applyAlignment="1">
      <alignment horizontal="center" vertical="center" wrapText="1"/>
    </xf>
    <xf numFmtId="0" fontId="11" fillId="0" borderId="10" xfId="0" applyFont="1" applyBorder="1" applyAlignment="1">
      <alignment horizontal="center" vertical="center"/>
    </xf>
    <xf numFmtId="49" fontId="11" fillId="0" borderId="23" xfId="0" applyNumberFormat="1" applyFont="1" applyBorder="1" applyAlignment="1">
      <alignment horizontal="center" vertical="center" wrapText="1"/>
    </xf>
    <xf numFmtId="0" fontId="11" fillId="0" borderId="23" xfId="0" applyFont="1" applyBorder="1" applyAlignment="1">
      <alignment/>
    </xf>
    <xf numFmtId="49" fontId="11" fillId="0" borderId="24" xfId="0" applyNumberFormat="1" applyFont="1" applyBorder="1" applyAlignment="1">
      <alignment horizontal="left" vertical="center" wrapText="1"/>
    </xf>
    <xf numFmtId="49" fontId="27" fillId="0" borderId="18" xfId="0" applyNumberFormat="1" applyFont="1" applyBorder="1" applyAlignment="1">
      <alignment horizontal="center" vertical="center" wrapText="1"/>
    </xf>
    <xf numFmtId="3" fontId="4" fillId="0" borderId="0" xfId="0" applyNumberFormat="1" applyFont="1" applyAlignment="1">
      <alignment/>
    </xf>
    <xf numFmtId="0" fontId="11" fillId="0" borderId="0" xfId="0" applyFont="1" applyAlignment="1">
      <alignment/>
    </xf>
    <xf numFmtId="0" fontId="28" fillId="0" borderId="0" xfId="0" applyFont="1" applyAlignment="1">
      <alignment/>
    </xf>
    <xf numFmtId="0" fontId="18" fillId="0" borderId="0" xfId="0" applyFont="1" applyAlignment="1">
      <alignment horizontal="center"/>
    </xf>
    <xf numFmtId="49" fontId="11" fillId="0" borderId="13" xfId="0" applyNumberFormat="1" applyFont="1" applyBorder="1" applyAlignment="1">
      <alignment horizontal="center" vertical="center" wrapText="1"/>
    </xf>
    <xf numFmtId="0" fontId="14" fillId="0" borderId="0" xfId="0" applyFont="1" applyAlignment="1">
      <alignment vertical="center"/>
    </xf>
    <xf numFmtId="0" fontId="16" fillId="0" borderId="0" xfId="0" applyFont="1" applyAlignment="1">
      <alignment horizontal="left" vertical="center" wrapText="1"/>
    </xf>
    <xf numFmtId="49" fontId="23" fillId="0" borderId="10"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0" fontId="11" fillId="0" borderId="11" xfId="0" applyFont="1" applyBorder="1" applyAlignment="1">
      <alignment/>
    </xf>
    <xf numFmtId="49" fontId="11" fillId="0" borderId="13" xfId="0" applyNumberFormat="1" applyFont="1" applyBorder="1" applyAlignment="1">
      <alignment horizontal="left" vertical="center" wrapText="1"/>
    </xf>
    <xf numFmtId="0" fontId="14" fillId="0" borderId="14" xfId="0" applyFont="1" applyBorder="1" applyAlignment="1">
      <alignment horizontal="center" vertical="center" wrapText="1"/>
    </xf>
    <xf numFmtId="0" fontId="13" fillId="0" borderId="0" xfId="0" applyFont="1" applyAlignment="1">
      <alignment horizontal="center"/>
    </xf>
    <xf numFmtId="0" fontId="11" fillId="0" borderId="13" xfId="0" applyFont="1" applyBorder="1" applyAlignment="1">
      <alignment horizontal="center" vertical="center" wrapText="1"/>
    </xf>
    <xf numFmtId="49" fontId="11" fillId="0" borderId="11" xfId="0" applyNumberFormat="1" applyFont="1" applyBorder="1" applyAlignment="1">
      <alignment horizontal="center" vertical="center" wrapText="1"/>
    </xf>
    <xf numFmtId="49" fontId="14" fillId="0" borderId="11"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3" xfId="0" applyNumberFormat="1" applyFont="1" applyBorder="1" applyAlignment="1">
      <alignment horizontal="center" vertical="center" wrapText="1"/>
    </xf>
    <xf numFmtId="0" fontId="18" fillId="0" borderId="0" xfId="0" applyFont="1" applyAlignment="1">
      <alignment horizontal="left"/>
    </xf>
    <xf numFmtId="0" fontId="19" fillId="0" borderId="0" xfId="0" applyFont="1" applyAlignment="1">
      <alignment horizontal="center"/>
    </xf>
    <xf numFmtId="0" fontId="19" fillId="0" borderId="10" xfId="0" applyFont="1" applyBorder="1" applyAlignment="1">
      <alignment horizontal="center"/>
    </xf>
    <xf numFmtId="0" fontId="0" fillId="33" borderId="10" xfId="0" applyFill="1" applyBorder="1" applyAlignment="1">
      <alignment/>
    </xf>
    <xf numFmtId="0" fontId="0" fillId="0" borderId="22" xfId="0" applyBorder="1" applyAlignment="1">
      <alignment/>
    </xf>
    <xf numFmtId="0" fontId="16" fillId="0" borderId="0" xfId="0" applyFont="1" applyAlignment="1">
      <alignment horizontal="center" vertical="center" wrapText="1"/>
    </xf>
    <xf numFmtId="0" fontId="27" fillId="0" borderId="18" xfId="0" applyFont="1" applyBorder="1" applyAlignment="1">
      <alignment horizontal="center" vertical="center" wrapText="1"/>
    </xf>
    <xf numFmtId="3" fontId="7" fillId="0" borderId="18" xfId="0" applyNumberFormat="1" applyFont="1" applyBorder="1" applyAlignment="1">
      <alignment horizontal="center" vertical="center" wrapText="1"/>
    </xf>
    <xf numFmtId="49" fontId="35" fillId="0" borderId="13" xfId="0" applyNumberFormat="1" applyFont="1" applyBorder="1" applyAlignment="1">
      <alignment horizontal="center" vertical="center" wrapText="1"/>
    </xf>
    <xf numFmtId="3" fontId="24" fillId="0" borderId="18" xfId="0" applyNumberFormat="1" applyFont="1" applyBorder="1" applyAlignment="1">
      <alignment horizontal="center" vertical="center" wrapText="1"/>
    </xf>
    <xf numFmtId="0" fontId="16" fillId="0" borderId="0" xfId="0" applyFont="1" applyAlignment="1">
      <alignment horizontal="left"/>
    </xf>
    <xf numFmtId="0" fontId="13" fillId="0" borderId="0" xfId="0" applyFont="1" applyAlignment="1">
      <alignment/>
    </xf>
    <xf numFmtId="0" fontId="14" fillId="0" borderId="0" xfId="0" applyFont="1" applyAlignment="1">
      <alignment wrapText="1"/>
    </xf>
    <xf numFmtId="49" fontId="11" fillId="0" borderId="11" xfId="0" applyNumberFormat="1" applyFont="1" applyBorder="1" applyAlignment="1">
      <alignment horizontal="left" vertical="center" wrapText="1"/>
    </xf>
    <xf numFmtId="49" fontId="11" fillId="0" borderId="13" xfId="0" applyNumberFormat="1" applyFont="1" applyBorder="1" applyAlignment="1">
      <alignment horizontal="justify" vertical="center" wrapText="1"/>
    </xf>
    <xf numFmtId="49" fontId="11" fillId="0" borderId="15" xfId="0" applyNumberFormat="1" applyFont="1" applyBorder="1" applyAlignment="1">
      <alignment horizontal="justify" vertical="center" wrapText="1"/>
    </xf>
    <xf numFmtId="49" fontId="11" fillId="0" borderId="23" xfId="0" applyNumberFormat="1" applyFont="1" applyBorder="1" applyAlignment="1">
      <alignment horizontal="left" vertical="center" wrapText="1"/>
    </xf>
    <xf numFmtId="49" fontId="11" fillId="0" borderId="11" xfId="0" applyNumberFormat="1" applyFont="1" applyBorder="1" applyAlignment="1">
      <alignment horizontal="justify" vertical="center" wrapText="1"/>
    </xf>
    <xf numFmtId="0" fontId="15" fillId="0" borderId="0" xfId="0" applyFont="1" applyAlignment="1">
      <alignment horizontal="center"/>
    </xf>
    <xf numFmtId="3" fontId="14" fillId="0" borderId="0" xfId="0" applyNumberFormat="1" applyFont="1" applyAlignment="1">
      <alignment/>
    </xf>
    <xf numFmtId="0" fontId="11" fillId="0" borderId="11" xfId="0" applyFont="1" applyBorder="1" applyAlignment="1">
      <alignment horizontal="justify" vertical="center"/>
    </xf>
    <xf numFmtId="0" fontId="29" fillId="0" borderId="18" xfId="0" applyFont="1" applyBorder="1" applyAlignment="1">
      <alignment vertical="center" wrapText="1"/>
    </xf>
    <xf numFmtId="49" fontId="15" fillId="0" borderId="18" xfId="0" applyNumberFormat="1" applyFont="1" applyBorder="1" applyAlignment="1">
      <alignment horizontal="center" vertical="center" wrapText="1"/>
    </xf>
    <xf numFmtId="0" fontId="29" fillId="0" borderId="10" xfId="0" applyFont="1" applyBorder="1" applyAlignment="1">
      <alignment horizontal="left" vertical="center" wrapText="1"/>
    </xf>
    <xf numFmtId="49" fontId="15" fillId="0" borderId="11" xfId="0" applyNumberFormat="1" applyFont="1" applyBorder="1" applyAlignment="1">
      <alignment horizontal="center" vertical="center" wrapText="1"/>
    </xf>
    <xf numFmtId="0" fontId="29" fillId="33"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15" fillId="0" borderId="0" xfId="0" applyFont="1" applyAlignment="1">
      <alignment/>
    </xf>
    <xf numFmtId="3" fontId="14" fillId="0" borderId="0" xfId="0" applyNumberFormat="1" applyFont="1" applyAlignment="1">
      <alignment horizontal="center" vertical="center"/>
    </xf>
    <xf numFmtId="3" fontId="3" fillId="0" borderId="10"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xf>
    <xf numFmtId="49" fontId="3" fillId="0" borderId="0" xfId="0" applyNumberFormat="1" applyFont="1" applyAlignment="1">
      <alignment horizontal="left" vertical="center"/>
    </xf>
    <xf numFmtId="0" fontId="18" fillId="0" borderId="24" xfId="0" applyFont="1" applyBorder="1" applyAlignment="1">
      <alignment/>
    </xf>
    <xf numFmtId="0" fontId="28" fillId="0" borderId="24" xfId="0" applyFont="1" applyBorder="1" applyAlignment="1">
      <alignment/>
    </xf>
    <xf numFmtId="0" fontId="14" fillId="0" borderId="0" xfId="0" applyNumberFormat="1" applyFont="1" applyAlignment="1">
      <alignment vertical="center"/>
    </xf>
    <xf numFmtId="0" fontId="16" fillId="0" borderId="0" xfId="0" applyNumberFormat="1" applyFont="1" applyAlignment="1">
      <alignment horizontal="center" vertical="center"/>
    </xf>
    <xf numFmtId="0" fontId="14" fillId="0" borderId="0" xfId="0" applyNumberFormat="1" applyFont="1" applyAlignment="1">
      <alignment/>
    </xf>
    <xf numFmtId="0" fontId="13" fillId="0" borderId="0" xfId="0" applyNumberFormat="1" applyFont="1" applyAlignment="1">
      <alignment/>
    </xf>
    <xf numFmtId="0" fontId="13" fillId="0" borderId="0" xfId="0" applyNumberFormat="1" applyFont="1" applyAlignment="1">
      <alignment horizontal="center"/>
    </xf>
    <xf numFmtId="0" fontId="16" fillId="0" borderId="0" xfId="0" applyNumberFormat="1" applyFont="1" applyAlignment="1">
      <alignment/>
    </xf>
    <xf numFmtId="0" fontId="14" fillId="0" borderId="0" xfId="0" applyNumberFormat="1" applyFont="1" applyAlignment="1">
      <alignment horizontal="center"/>
    </xf>
    <xf numFmtId="0" fontId="14" fillId="0" borderId="11"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textRotation="90" wrapText="1"/>
    </xf>
    <xf numFmtId="0" fontId="21" fillId="0" borderId="14" xfId="0" applyNumberFormat="1" applyFont="1" applyBorder="1" applyAlignment="1">
      <alignment horizontal="center" vertical="center" textRotation="90" wrapText="1"/>
    </xf>
    <xf numFmtId="0" fontId="14" fillId="0" borderId="10" xfId="0" applyNumberFormat="1" applyFont="1" applyBorder="1" applyAlignment="1">
      <alignment horizontal="center" vertical="center" textRotation="90" wrapText="1"/>
    </xf>
    <xf numFmtId="0" fontId="21" fillId="0" borderId="13" xfId="0" applyNumberFormat="1" applyFont="1" applyBorder="1" applyAlignment="1">
      <alignment horizontal="center" vertical="center" textRotation="90" wrapText="1"/>
    </xf>
    <xf numFmtId="0" fontId="21" fillId="0" borderId="10" xfId="0" applyNumberFormat="1" applyFont="1" applyBorder="1" applyAlignment="1">
      <alignment horizontal="center" vertical="center" textRotation="90" wrapText="1"/>
    </xf>
    <xf numFmtId="0" fontId="14" fillId="0" borderId="10" xfId="0" applyNumberFormat="1" applyFont="1" applyBorder="1" applyAlignment="1">
      <alignment wrapText="1"/>
    </xf>
    <xf numFmtId="0" fontId="14" fillId="0" borderId="10" xfId="0" applyNumberFormat="1" applyFont="1" applyBorder="1" applyAlignment="1">
      <alignment horizontal="center" vertical="center"/>
    </xf>
    <xf numFmtId="0" fontId="14" fillId="0" borderId="10" xfId="0" applyNumberFormat="1" applyFont="1" applyBorder="1" applyAlignment="1">
      <alignment/>
    </xf>
    <xf numFmtId="0" fontId="5" fillId="0" borderId="0" xfId="0" applyNumberFormat="1" applyFont="1" applyAlignment="1">
      <alignment horizontal="center" vertical="center"/>
    </xf>
    <xf numFmtId="0" fontId="14" fillId="0" borderId="0" xfId="0" applyNumberFormat="1" applyFont="1" applyAlignment="1">
      <alignment horizontal="right" vertical="center"/>
    </xf>
    <xf numFmtId="0" fontId="5" fillId="0" borderId="24" xfId="0" applyNumberFormat="1" applyFont="1" applyBorder="1" applyAlignment="1">
      <alignment horizontal="center" vertical="center"/>
    </xf>
    <xf numFmtId="0" fontId="16" fillId="0" borderId="10" xfId="0" applyNumberFormat="1" applyFont="1" applyBorder="1" applyAlignment="1">
      <alignment horizontal="center" vertical="center" wrapText="1"/>
    </xf>
    <xf numFmtId="0" fontId="16" fillId="0" borderId="10" xfId="0" applyNumberFormat="1" applyFont="1" applyBorder="1" applyAlignment="1">
      <alignment horizontal="center" vertical="center"/>
    </xf>
    <xf numFmtId="0" fontId="16" fillId="0" borderId="11" xfId="0" applyNumberFormat="1" applyFont="1" applyBorder="1" applyAlignment="1">
      <alignment horizontal="center" vertical="center"/>
    </xf>
    <xf numFmtId="0" fontId="16" fillId="0" borderId="18" xfId="0" applyNumberFormat="1" applyFont="1" applyBorder="1" applyAlignment="1">
      <alignment horizontal="center" vertical="center" wrapText="1"/>
    </xf>
    <xf numFmtId="0" fontId="16" fillId="0" borderId="18" xfId="0" applyNumberFormat="1" applyFont="1" applyBorder="1" applyAlignment="1">
      <alignment horizontal="center" vertical="center"/>
    </xf>
    <xf numFmtId="0" fontId="16" fillId="0" borderId="16"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Alignment="1">
      <alignment/>
    </xf>
    <xf numFmtId="0" fontId="3" fillId="0" borderId="0" xfId="0" applyNumberFormat="1" applyFont="1" applyAlignment="1">
      <alignment horizontal="center" vertical="center"/>
    </xf>
    <xf numFmtId="0" fontId="23" fillId="0" borderId="10" xfId="0" applyNumberFormat="1" applyFont="1" applyBorder="1" applyAlignment="1">
      <alignment horizontal="center" vertical="center" wrapText="1"/>
    </xf>
    <xf numFmtId="0" fontId="27" fillId="0" borderId="18"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horizontal="center" vertical="center"/>
    </xf>
    <xf numFmtId="0" fontId="19" fillId="0" borderId="18" xfId="0" applyFont="1" applyBorder="1" applyAlignment="1">
      <alignment horizontal="center" vertical="center" wrapText="1"/>
    </xf>
    <xf numFmtId="0" fontId="19" fillId="0" borderId="10" xfId="0" applyFont="1" applyBorder="1" applyAlignment="1">
      <alignment horizontal="center" vertical="center"/>
    </xf>
    <xf numFmtId="0" fontId="15" fillId="0" borderId="18"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3" fillId="0" borderId="10" xfId="0" applyNumberFormat="1" applyFont="1" applyBorder="1" applyAlignment="1">
      <alignment horizontal="center"/>
    </xf>
    <xf numFmtId="0" fontId="29" fillId="0" borderId="18" xfId="0" applyFont="1" applyBorder="1" applyAlignment="1">
      <alignment horizontal="left" vertical="center" wrapText="1"/>
    </xf>
    <xf numFmtId="0" fontId="23"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10" xfId="0" applyNumberFormat="1" applyFont="1" applyFill="1" applyBorder="1" applyAlignment="1">
      <alignment horizontal="center" vertical="center" wrapText="1"/>
    </xf>
    <xf numFmtId="0" fontId="23" fillId="0" borderId="18"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4" fillId="0" borderId="10" xfId="0" applyNumberFormat="1" applyFont="1" applyFill="1" applyBorder="1" applyAlignment="1">
      <alignment horizontal="center" vertical="center"/>
    </xf>
    <xf numFmtId="3" fontId="12" fillId="0" borderId="10" xfId="0" applyNumberFormat="1" applyFont="1" applyBorder="1" applyAlignment="1">
      <alignment horizontal="center" vertical="center"/>
    </xf>
    <xf numFmtId="3" fontId="19" fillId="0" borderId="10" xfId="0" applyNumberFormat="1" applyFont="1" applyBorder="1" applyAlignment="1">
      <alignment horizontal="center" vertical="center"/>
    </xf>
    <xf numFmtId="3" fontId="27" fillId="0" borderId="10" xfId="0" applyNumberFormat="1" applyFont="1" applyBorder="1" applyAlignment="1">
      <alignment horizontal="center" vertical="center"/>
    </xf>
    <xf numFmtId="3" fontId="18" fillId="0" borderId="10"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23" fillId="0" borderId="10" xfId="0" applyNumberFormat="1" applyFont="1" applyBorder="1" applyAlignment="1">
      <alignment horizontal="center" vertical="center"/>
    </xf>
    <xf numFmtId="3" fontId="27" fillId="0" borderId="10" xfId="0" applyNumberFormat="1" applyFont="1" applyBorder="1" applyAlignment="1">
      <alignment vertical="center"/>
    </xf>
    <xf numFmtId="3" fontId="23" fillId="0" borderId="10" xfId="0" applyNumberFormat="1" applyFont="1" applyBorder="1" applyAlignment="1">
      <alignment vertical="center"/>
    </xf>
    <xf numFmtId="0" fontId="12" fillId="0" borderId="10" xfId="0" applyFont="1" applyBorder="1" applyAlignment="1">
      <alignment/>
    </xf>
    <xf numFmtId="0" fontId="12" fillId="0" borderId="10" xfId="0" applyFont="1" applyBorder="1" applyAlignment="1">
      <alignment horizontal="center"/>
    </xf>
    <xf numFmtId="0" fontId="12" fillId="0" borderId="24" xfId="0" applyFont="1" applyBorder="1" applyAlignment="1">
      <alignment/>
    </xf>
    <xf numFmtId="0" fontId="12" fillId="0" borderId="24" xfId="0" applyFont="1" applyBorder="1" applyAlignment="1">
      <alignment horizontal="left"/>
    </xf>
    <xf numFmtId="0" fontId="13" fillId="0" borderId="0" xfId="0" applyFont="1" applyAlignment="1">
      <alignment horizontal="left"/>
    </xf>
    <xf numFmtId="0" fontId="7" fillId="0" borderId="16"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27" fillId="0" borderId="23" xfId="0" applyNumberFormat="1" applyFont="1" applyBorder="1" applyAlignment="1">
      <alignment horizontal="center" vertical="center" wrapText="1"/>
    </xf>
    <xf numFmtId="0" fontId="24" fillId="0" borderId="14" xfId="0" applyNumberFormat="1" applyFont="1" applyBorder="1" applyAlignment="1">
      <alignment horizontal="center" vertical="center"/>
    </xf>
    <xf numFmtId="0" fontId="24" fillId="0" borderId="23" xfId="0" applyNumberFormat="1" applyFont="1" applyBorder="1" applyAlignment="1">
      <alignment horizontal="center" vertical="center"/>
    </xf>
    <xf numFmtId="0" fontId="27"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xf>
    <xf numFmtId="0" fontId="43" fillId="0" borderId="0" xfId="0" applyFont="1" applyAlignment="1">
      <alignment/>
    </xf>
    <xf numFmtId="0" fontId="44" fillId="0" borderId="0" xfId="0" applyFont="1" applyAlignment="1">
      <alignment/>
    </xf>
    <xf numFmtId="0" fontId="15" fillId="0" borderId="10" xfId="0" applyNumberFormat="1" applyFont="1" applyBorder="1" applyAlignment="1">
      <alignment/>
    </xf>
    <xf numFmtId="0" fontId="15" fillId="0" borderId="10" xfId="0" applyNumberFormat="1" applyFont="1" applyBorder="1" applyAlignment="1">
      <alignment wrapText="1"/>
    </xf>
    <xf numFmtId="0" fontId="11" fillId="0" borderId="10" xfId="0" applyNumberFormat="1" applyFont="1" applyBorder="1" applyAlignment="1">
      <alignment wrapText="1"/>
    </xf>
    <xf numFmtId="0" fontId="27"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0" xfId="0" applyNumberFormat="1" applyFont="1" applyBorder="1" applyAlignment="1">
      <alignment horizontal="center" vertical="center"/>
    </xf>
    <xf numFmtId="0" fontId="11" fillId="0" borderId="10" xfId="0" applyNumberFormat="1" applyFont="1" applyBorder="1" applyAlignment="1">
      <alignment/>
    </xf>
    <xf numFmtId="0" fontId="27" fillId="0" borderId="10" xfId="0" applyNumberFormat="1" applyFont="1" applyBorder="1" applyAlignment="1">
      <alignment horizontal="center" vertical="center"/>
    </xf>
    <xf numFmtId="0" fontId="27" fillId="0" borderId="10" xfId="0" applyNumberFormat="1" applyFont="1" applyBorder="1" applyAlignment="1">
      <alignment/>
    </xf>
    <xf numFmtId="0" fontId="11" fillId="0" borderId="18" xfId="0" applyNumberFormat="1" applyFont="1" applyBorder="1" applyAlignment="1">
      <alignment horizontal="center" vertical="center"/>
    </xf>
    <xf numFmtId="0" fontId="27" fillId="0" borderId="18" xfId="0" applyNumberFormat="1" applyFont="1" applyBorder="1" applyAlignment="1">
      <alignment horizontal="center" vertical="center"/>
    </xf>
    <xf numFmtId="0" fontId="27" fillId="0" borderId="10" xfId="0" applyNumberFormat="1" applyFont="1" applyBorder="1" applyAlignment="1">
      <alignment wrapText="1"/>
    </xf>
    <xf numFmtId="49" fontId="27" fillId="0" borderId="13" xfId="0" applyNumberFormat="1" applyFont="1" applyBorder="1" applyAlignment="1">
      <alignment horizontal="justify" vertical="center" wrapText="1"/>
    </xf>
    <xf numFmtId="0" fontId="15" fillId="0" borderId="10" xfId="0" applyNumberFormat="1" applyFont="1" applyBorder="1" applyAlignment="1">
      <alignment horizontal="center" vertical="center"/>
    </xf>
    <xf numFmtId="0" fontId="19" fillId="0" borderId="24" xfId="0" applyFont="1" applyBorder="1" applyAlignment="1">
      <alignment/>
    </xf>
    <xf numFmtId="0" fontId="1" fillId="0" borderId="24" xfId="42" applyFont="1" applyBorder="1" applyAlignment="1" applyProtection="1">
      <alignment/>
      <protection/>
    </xf>
    <xf numFmtId="0" fontId="0" fillId="0" borderId="24" xfId="0" applyFont="1" applyBorder="1" applyAlignment="1">
      <alignment/>
    </xf>
    <xf numFmtId="3" fontId="24" fillId="0" borderId="10" xfId="0" applyNumberFormat="1" applyFont="1" applyBorder="1" applyAlignment="1">
      <alignment horizontal="center" vertical="center" wrapText="1"/>
    </xf>
    <xf numFmtId="3" fontId="24" fillId="0" borderId="13"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0" fontId="83" fillId="0" borderId="10" xfId="0" applyNumberFormat="1" applyFont="1" applyBorder="1" applyAlignment="1">
      <alignment horizontal="center" vertical="center" wrapText="1"/>
    </xf>
    <xf numFmtId="0" fontId="83" fillId="0" borderId="11" xfId="0" applyNumberFormat="1" applyFont="1" applyBorder="1" applyAlignment="1">
      <alignment horizontal="center" vertical="center" wrapText="1"/>
    </xf>
    <xf numFmtId="0" fontId="84" fillId="0" borderId="10" xfId="0" applyNumberFormat="1" applyFont="1" applyBorder="1" applyAlignment="1">
      <alignment horizontal="center" vertical="center" wrapText="1"/>
    </xf>
    <xf numFmtId="0" fontId="84" fillId="0" borderId="10" xfId="0" applyNumberFormat="1" applyFont="1" applyBorder="1" applyAlignment="1">
      <alignment wrapText="1"/>
    </xf>
    <xf numFmtId="0" fontId="5" fillId="0" borderId="0" xfId="0" applyFont="1" applyAlignment="1">
      <alignmen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0" fontId="14" fillId="0" borderId="23" xfId="0" applyFont="1" applyBorder="1" applyAlignment="1">
      <alignment horizontal="center" vertical="top" wrapText="1"/>
    </xf>
    <xf numFmtId="0" fontId="20" fillId="0" borderId="0" xfId="0" applyFont="1" applyAlignment="1">
      <alignment horizontal="center" vertical="top" wrapText="1"/>
    </xf>
    <xf numFmtId="0" fontId="20" fillId="0" borderId="21" xfId="0" applyFont="1" applyBorder="1" applyAlignment="1">
      <alignment horizontal="center" vertical="top" wrapText="1"/>
    </xf>
    <xf numFmtId="0" fontId="14" fillId="0" borderId="0" xfId="0" applyFont="1" applyAlignment="1">
      <alignment horizontal="justify" vertical="center" wrapText="1"/>
    </xf>
    <xf numFmtId="0" fontId="0" fillId="0" borderId="0" xfId="0" applyAlignment="1">
      <alignment wrapText="1"/>
    </xf>
    <xf numFmtId="0" fontId="12" fillId="0" borderId="0" xfId="0" applyFont="1" applyAlignment="1">
      <alignment horizontal="center"/>
    </xf>
    <xf numFmtId="0" fontId="13" fillId="0" borderId="0" xfId="0" applyFont="1" applyAlignment="1">
      <alignment horizont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vertical="center"/>
    </xf>
    <xf numFmtId="0" fontId="18" fillId="0" borderId="0" xfId="0" applyFont="1" applyAlignment="1">
      <alignment vertical="center"/>
    </xf>
    <xf numFmtId="0" fontId="18" fillId="0" borderId="21" xfId="0" applyFont="1" applyBorder="1" applyAlignment="1">
      <alignment vertical="center"/>
    </xf>
    <xf numFmtId="0" fontId="18" fillId="0" borderId="11" xfId="0" applyFont="1" applyBorder="1" applyAlignment="1">
      <alignment horizontal="justify" vertical="top" wrapText="1"/>
    </xf>
    <xf numFmtId="0" fontId="18" fillId="0" borderId="20" xfId="0" applyFont="1" applyBorder="1" applyAlignment="1">
      <alignment horizontal="justify" vertical="top"/>
    </xf>
    <xf numFmtId="0" fontId="18" fillId="0" borderId="13" xfId="0" applyFont="1" applyBorder="1" applyAlignment="1">
      <alignment horizontal="justify" vertical="top"/>
    </xf>
    <xf numFmtId="0" fontId="18" fillId="0" borderId="11"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Alignment="1">
      <alignment horizontal="center" vertical="top" wrapText="1"/>
    </xf>
    <xf numFmtId="0" fontId="18" fillId="0" borderId="16" xfId="0" applyFont="1" applyBorder="1" applyAlignment="1">
      <alignment horizontal="center" vertical="top" wrapText="1"/>
    </xf>
    <xf numFmtId="0" fontId="18" fillId="0" borderId="12" xfId="0" applyFont="1" applyBorder="1" applyAlignment="1">
      <alignment horizontal="center" vertical="top" wrapText="1"/>
    </xf>
    <xf numFmtId="0" fontId="18" fillId="0" borderId="19" xfId="0" applyFont="1" applyBorder="1" applyAlignment="1">
      <alignment horizontal="center" vertical="top" wrapText="1"/>
    </xf>
    <xf numFmtId="0" fontId="18" fillId="0" borderId="21" xfId="0" applyFont="1" applyBorder="1" applyAlignment="1">
      <alignment horizontal="center" vertical="top" wrapText="1"/>
    </xf>
    <xf numFmtId="0" fontId="18" fillId="0" borderId="23" xfId="0" applyFont="1" applyBorder="1" applyAlignment="1">
      <alignment horizontal="center" vertical="top" wrapText="1"/>
    </xf>
    <xf numFmtId="0" fontId="18" fillId="0" borderId="15" xfId="0" applyFont="1" applyBorder="1" applyAlignment="1">
      <alignment horizontal="center" vertical="top" wrapText="1"/>
    </xf>
    <xf numFmtId="0" fontId="18" fillId="0" borderId="11" xfId="0" applyFont="1" applyBorder="1" applyAlignment="1">
      <alignment horizontal="left" vertical="top" wrapText="1"/>
    </xf>
    <xf numFmtId="0" fontId="18" fillId="0" borderId="20" xfId="0" applyFont="1" applyBorder="1" applyAlignment="1">
      <alignment horizontal="left" vertical="top" wrapText="1"/>
    </xf>
    <xf numFmtId="0" fontId="18" fillId="0" borderId="13" xfId="0" applyFont="1" applyBorder="1" applyAlignment="1">
      <alignment horizontal="left" vertical="top" wrapText="1"/>
    </xf>
    <xf numFmtId="0" fontId="18" fillId="0" borderId="20" xfId="0" applyFont="1" applyBorder="1" applyAlignment="1">
      <alignment horizontal="justify" vertical="top" wrapText="1"/>
    </xf>
    <xf numFmtId="0" fontId="18" fillId="0" borderId="13" xfId="0" applyFont="1" applyBorder="1" applyAlignment="1">
      <alignment horizontal="justify" vertical="top" wrapText="1"/>
    </xf>
    <xf numFmtId="0" fontId="18" fillId="0" borderId="11" xfId="0" applyFont="1" applyBorder="1" applyAlignment="1">
      <alignment horizontal="center" vertical="center"/>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23" xfId="0" applyFont="1"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19" fillId="0" borderId="16" xfId="0" applyFont="1" applyBorder="1" applyAlignment="1">
      <alignment vertical="center" wrapText="1"/>
    </xf>
    <xf numFmtId="0" fontId="19" fillId="0" borderId="22" xfId="0" applyFont="1" applyBorder="1" applyAlignment="1">
      <alignment vertical="center" wrapText="1"/>
    </xf>
    <xf numFmtId="0" fontId="19" fillId="0" borderId="12" xfId="0" applyFont="1" applyBorder="1" applyAlignment="1">
      <alignment vertical="center" wrapText="1"/>
    </xf>
    <xf numFmtId="0" fontId="16" fillId="0" borderId="0" xfId="0" applyFont="1" applyAlignment="1">
      <alignment horizontal="center" vertical="center"/>
    </xf>
    <xf numFmtId="0" fontId="16" fillId="0" borderId="20" xfId="0" applyFont="1" applyBorder="1" applyAlignment="1">
      <alignment horizontal="left" vertical="center" wrapText="1"/>
    </xf>
    <xf numFmtId="0" fontId="16" fillId="0" borderId="13" xfId="0" applyFont="1" applyBorder="1" applyAlignment="1">
      <alignment horizontal="left" vertical="center" wrapText="1"/>
    </xf>
    <xf numFmtId="0" fontId="33" fillId="0" borderId="20" xfId="0" applyFont="1" applyBorder="1" applyAlignment="1">
      <alignment horizontal="left" vertical="center" wrapText="1"/>
    </xf>
    <xf numFmtId="0" fontId="33" fillId="0" borderId="13" xfId="0" applyFont="1" applyBorder="1" applyAlignment="1">
      <alignment horizontal="left" vertical="center" wrapText="1"/>
    </xf>
    <xf numFmtId="0" fontId="16" fillId="0" borderId="20" xfId="0" applyFont="1" applyBorder="1" applyAlignment="1">
      <alignment horizontal="left" vertical="top" wrapText="1"/>
    </xf>
    <xf numFmtId="0" fontId="16" fillId="0" borderId="13" xfId="0" applyFont="1" applyBorder="1" applyAlignment="1">
      <alignment horizontal="left" vertical="top" wrapText="1"/>
    </xf>
    <xf numFmtId="49" fontId="16" fillId="0" borderId="20" xfId="0" applyNumberFormat="1" applyFont="1" applyBorder="1" applyAlignment="1">
      <alignment horizontal="left" vertical="center"/>
    </xf>
    <xf numFmtId="49" fontId="16" fillId="0" borderId="13" xfId="0" applyNumberFormat="1" applyFont="1" applyBorder="1" applyAlignment="1">
      <alignment horizontal="left" vertical="center"/>
    </xf>
    <xf numFmtId="0" fontId="16" fillId="0" borderId="20" xfId="0" applyFont="1" applyBorder="1" applyAlignment="1">
      <alignment horizontal="justify" vertical="center" wrapText="1"/>
    </xf>
    <xf numFmtId="0" fontId="16" fillId="0" borderId="13" xfId="0" applyFont="1" applyBorder="1" applyAlignment="1">
      <alignment horizontal="justify" vertical="center" wrapText="1"/>
    </xf>
    <xf numFmtId="49" fontId="12" fillId="0" borderId="0" xfId="0" applyNumberFormat="1" applyFont="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textRotation="90"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37" fillId="33" borderId="20" xfId="0" applyFont="1" applyFill="1" applyBorder="1" applyAlignment="1">
      <alignment horizontal="left" vertical="center" wrapText="1"/>
    </xf>
    <xf numFmtId="0" fontId="37" fillId="33" borderId="13" xfId="0" applyFont="1" applyFill="1" applyBorder="1" applyAlignment="1">
      <alignment horizontal="left" vertical="center" wrapText="1"/>
    </xf>
    <xf numFmtId="0" fontId="23" fillId="0" borderId="11" xfId="0" applyFont="1" applyBorder="1" applyAlignment="1">
      <alignment horizontal="left" vertical="center" wrapText="1"/>
    </xf>
    <xf numFmtId="0" fontId="23" fillId="0" borderId="20" xfId="0" applyFont="1" applyBorder="1" applyAlignment="1">
      <alignment horizontal="left" vertical="center" wrapText="1"/>
    </xf>
    <xf numFmtId="0" fontId="23" fillId="0" borderId="13" xfId="0" applyFont="1" applyBorder="1" applyAlignment="1">
      <alignment horizontal="left"/>
    </xf>
    <xf numFmtId="0" fontId="11" fillId="0" borderId="16" xfId="0" applyFont="1" applyBorder="1" applyAlignment="1">
      <alignment horizontal="center"/>
    </xf>
    <xf numFmtId="0" fontId="11" fillId="0" borderId="22" xfId="0" applyFont="1" applyBorder="1" applyAlignment="1">
      <alignment horizontal="center"/>
    </xf>
    <xf numFmtId="0" fontId="11" fillId="0" borderId="12" xfId="0" applyFont="1" applyBorder="1" applyAlignment="1">
      <alignment horizontal="center"/>
    </xf>
    <xf numFmtId="0" fontId="14" fillId="0" borderId="0" xfId="0" applyNumberFormat="1" applyFont="1" applyAlignment="1">
      <alignment horizontal="right"/>
    </xf>
    <xf numFmtId="49" fontId="11" fillId="0" borderId="1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0" fontId="38"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4" fillId="0" borderId="18" xfId="0" applyNumberFormat="1" applyFont="1" applyBorder="1" applyAlignment="1">
      <alignment horizontal="center" vertical="center" textRotation="90" wrapText="1"/>
    </xf>
    <xf numFmtId="0" fontId="14" fillId="0" borderId="17" xfId="0" applyNumberFormat="1" applyFont="1" applyBorder="1" applyAlignment="1">
      <alignment horizontal="center" vertical="center" textRotation="90" wrapText="1"/>
    </xf>
    <xf numFmtId="0" fontId="14" fillId="0" borderId="14" xfId="0" applyNumberFormat="1" applyFont="1" applyBorder="1" applyAlignment="1">
      <alignment horizontal="center" vertical="center" textRotation="90" wrapText="1"/>
    </xf>
    <xf numFmtId="0" fontId="14" fillId="0" borderId="11"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21" fillId="0" borderId="22" xfId="0" applyNumberFormat="1" applyFont="1" applyBorder="1" applyAlignment="1">
      <alignment horizontal="center" vertical="center" wrapText="1"/>
    </xf>
    <xf numFmtId="0" fontId="21" fillId="0" borderId="23" xfId="0" applyNumberFormat="1" applyFont="1" applyBorder="1" applyAlignment="1">
      <alignment horizontal="center" vertical="center" wrapText="1"/>
    </xf>
    <xf numFmtId="0" fontId="21" fillId="0" borderId="24" xfId="0" applyNumberFormat="1" applyFont="1" applyBorder="1" applyAlignment="1">
      <alignment horizontal="center" vertical="center" wrapText="1"/>
    </xf>
    <xf numFmtId="49" fontId="14" fillId="0" borderId="10" xfId="0" applyNumberFormat="1" applyFont="1" applyBorder="1" applyAlignment="1">
      <alignment horizontal="center" vertical="center" textRotation="90" wrapText="1"/>
    </xf>
    <xf numFmtId="49" fontId="27" fillId="0" borderId="10" xfId="0" applyNumberFormat="1" applyFont="1" applyBorder="1" applyAlignment="1">
      <alignment horizontal="justify"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11" fillId="0" borderId="11" xfId="0" applyFont="1" applyBorder="1" applyAlignment="1">
      <alignment horizontal="justify" vertical="center" wrapText="1"/>
    </xf>
    <xf numFmtId="0" fontId="11" fillId="0" borderId="13" xfId="0" applyFont="1" applyBorder="1" applyAlignment="1">
      <alignment horizontal="justify" vertical="center" wrapText="1"/>
    </xf>
    <xf numFmtId="49" fontId="11" fillId="0" borderId="10" xfId="0" applyNumberFormat="1" applyFont="1" applyBorder="1" applyAlignment="1">
      <alignment horizontal="justify" vertical="center" wrapText="1"/>
    </xf>
    <xf numFmtId="49" fontId="11" fillId="0" borderId="16"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0" xfId="0" applyNumberFormat="1" applyFont="1" applyAlignment="1">
      <alignment horizontal="center" vertical="center" wrapText="1"/>
    </xf>
    <xf numFmtId="0" fontId="14" fillId="0" borderId="21"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49" fontId="11" fillId="0" borderId="11" xfId="0" applyNumberFormat="1" applyFont="1" applyBorder="1" applyAlignment="1">
      <alignment horizontal="justify" vertical="center" wrapText="1"/>
    </xf>
    <xf numFmtId="49" fontId="11" fillId="0" borderId="13" xfId="0" applyNumberFormat="1" applyFont="1" applyBorder="1" applyAlignment="1">
      <alignment horizontal="justify" vertical="center" wrapText="1"/>
    </xf>
    <xf numFmtId="49" fontId="27" fillId="0" borderId="23" xfId="0" applyNumberFormat="1" applyFont="1" applyBorder="1" applyAlignment="1">
      <alignment horizontal="left" vertical="center" wrapText="1"/>
    </xf>
    <xf numFmtId="49" fontId="27" fillId="0" borderId="15" xfId="0" applyNumberFormat="1" applyFont="1" applyBorder="1" applyAlignment="1">
      <alignment horizontal="left" vertical="center" wrapText="1"/>
    </xf>
    <xf numFmtId="0" fontId="27" fillId="0" borderId="11" xfId="0" applyFont="1" applyBorder="1" applyAlignment="1">
      <alignment horizontal="justify" vertical="center" wrapText="1"/>
    </xf>
    <xf numFmtId="0" fontId="27" fillId="0" borderId="13" xfId="0" applyFont="1" applyBorder="1" applyAlignment="1">
      <alignment horizontal="justify" vertical="center" wrapText="1"/>
    </xf>
    <xf numFmtId="49" fontId="27" fillId="0" borderId="16" xfId="0" applyNumberFormat="1" applyFont="1" applyBorder="1" applyAlignment="1">
      <alignment horizontal="justify" vertical="center" wrapText="1"/>
    </xf>
    <xf numFmtId="49" fontId="27" fillId="0" borderId="12" xfId="0" applyNumberFormat="1" applyFont="1" applyBorder="1" applyAlignment="1">
      <alignment horizontal="justify" vertical="center" wrapText="1"/>
    </xf>
    <xf numFmtId="49" fontId="11" fillId="0" borderId="0" xfId="0" applyNumberFormat="1" applyFont="1" applyAlignment="1">
      <alignment horizontal="center" vertical="center" wrapText="1"/>
    </xf>
    <xf numFmtId="0" fontId="21" fillId="0" borderId="10" xfId="0" applyNumberFormat="1" applyFont="1" applyBorder="1" applyAlignment="1">
      <alignment horizontal="center" vertical="center" textRotation="90" wrapText="1"/>
    </xf>
    <xf numFmtId="49" fontId="27" fillId="0" borderId="11"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11" xfId="0" applyNumberFormat="1" applyFont="1" applyBorder="1" applyAlignment="1">
      <alignment horizontal="left" vertical="top" wrapText="1"/>
    </xf>
    <xf numFmtId="49" fontId="27" fillId="0" borderId="13" xfId="0" applyNumberFormat="1" applyFont="1" applyBorder="1" applyAlignment="1">
      <alignment horizontal="left" vertical="top" wrapText="1"/>
    </xf>
    <xf numFmtId="0" fontId="21" fillId="0" borderId="11"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49" fontId="11" fillId="0" borderId="16" xfId="0" applyNumberFormat="1" applyFont="1" applyBorder="1" applyAlignment="1">
      <alignment horizontal="justify" vertical="center" wrapText="1"/>
    </xf>
    <xf numFmtId="49" fontId="11" fillId="0" borderId="12" xfId="0" applyNumberFormat="1" applyFont="1" applyBorder="1" applyAlignment="1">
      <alignment horizontal="justify" vertical="center" wrapText="1"/>
    </xf>
    <xf numFmtId="49" fontId="27" fillId="0" borderId="14" xfId="0" applyNumberFormat="1" applyFont="1" applyBorder="1" applyAlignment="1">
      <alignment horizontal="justify" vertical="center" wrapText="1"/>
    </xf>
    <xf numFmtId="0" fontId="27" fillId="0" borderId="11" xfId="0" applyFont="1" applyBorder="1" applyAlignment="1">
      <alignment horizontal="justify" vertical="center"/>
    </xf>
    <xf numFmtId="0" fontId="11" fillId="0" borderId="13" xfId="0" applyFont="1" applyBorder="1" applyAlignment="1">
      <alignment horizontal="justify" vertical="center"/>
    </xf>
    <xf numFmtId="49" fontId="27" fillId="0" borderId="11" xfId="0" applyNumberFormat="1" applyFont="1" applyBorder="1" applyAlignment="1">
      <alignment horizontal="justify" vertical="center" wrapText="1"/>
    </xf>
    <xf numFmtId="49" fontId="27" fillId="0" borderId="13" xfId="0" applyNumberFormat="1" applyFont="1" applyBorder="1" applyAlignment="1">
      <alignment horizontal="justify" vertical="center" wrapText="1"/>
    </xf>
    <xf numFmtId="0" fontId="11" fillId="0" borderId="10" xfId="0" applyFont="1" applyBorder="1" applyAlignment="1">
      <alignment horizontal="justify" vertical="center"/>
    </xf>
    <xf numFmtId="49"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39" fillId="0" borderId="10" xfId="0" applyNumberFormat="1" applyFont="1" applyBorder="1" applyAlignment="1">
      <alignment horizontal="center" vertical="center" wrapText="1"/>
    </xf>
    <xf numFmtId="49" fontId="37" fillId="0" borderId="10" xfId="0" applyNumberFormat="1" applyFont="1" applyBorder="1" applyAlignment="1">
      <alignment horizontal="center" vertical="center" wrapText="1"/>
    </xf>
    <xf numFmtId="49" fontId="16" fillId="0" borderId="10" xfId="0" applyNumberFormat="1" applyFont="1" applyBorder="1" applyAlignment="1">
      <alignment horizontal="center" vertical="center" textRotation="90" wrapText="1"/>
    </xf>
    <xf numFmtId="0" fontId="16" fillId="0" borderId="0" xfId="0" applyFont="1" applyAlignment="1">
      <alignment horizontal="center" vertical="center" wrapText="1"/>
    </xf>
    <xf numFmtId="0" fontId="16" fillId="0" borderId="11" xfId="0" applyFont="1" applyBorder="1" applyAlignment="1">
      <alignment vertical="center" wrapText="1"/>
    </xf>
    <xf numFmtId="0" fontId="16" fillId="0" borderId="13" xfId="0" applyFont="1" applyBorder="1" applyAlignment="1">
      <alignment vertical="center" wrapText="1"/>
    </xf>
    <xf numFmtId="0" fontId="23" fillId="0" borderId="11" xfId="0" applyFont="1" applyBorder="1" applyAlignment="1">
      <alignment horizontal="left" vertical="center"/>
    </xf>
    <xf numFmtId="0" fontId="23" fillId="0" borderId="13" xfId="0" applyFont="1" applyBorder="1" applyAlignment="1">
      <alignment horizontal="left" vertical="center"/>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23" fillId="0" borderId="16" xfId="0" applyFont="1" applyBorder="1" applyAlignment="1">
      <alignment horizontal="left" vertical="center" wrapText="1"/>
    </xf>
    <xf numFmtId="0" fontId="23" fillId="0" borderId="12" xfId="0" applyFont="1" applyBorder="1" applyAlignment="1">
      <alignment horizontal="left" vertical="center" wrapText="1"/>
    </xf>
    <xf numFmtId="0" fontId="12" fillId="0" borderId="0" xfId="0" applyFont="1" applyAlignment="1">
      <alignment horizontal="center" vertical="center" wrapText="1"/>
    </xf>
    <xf numFmtId="0" fontId="14" fillId="33" borderId="18" xfId="0" applyNumberFormat="1" applyFont="1" applyFill="1" applyBorder="1" applyAlignment="1">
      <alignment horizontal="center" vertical="center" textRotation="90" wrapText="1"/>
    </xf>
    <xf numFmtId="0" fontId="14" fillId="33" borderId="17" xfId="0" applyNumberFormat="1" applyFont="1" applyFill="1" applyBorder="1" applyAlignment="1">
      <alignment horizontal="center" vertical="center" textRotation="90" wrapText="1"/>
    </xf>
    <xf numFmtId="0" fontId="14" fillId="33" borderId="14" xfId="0" applyNumberFormat="1" applyFont="1" applyFill="1" applyBorder="1" applyAlignment="1">
      <alignment horizontal="center" vertical="center" textRotation="90" wrapText="1"/>
    </xf>
    <xf numFmtId="0" fontId="14" fillId="33" borderId="18" xfId="0" applyNumberFormat="1" applyFont="1" applyFill="1" applyBorder="1" applyAlignment="1">
      <alignment horizontal="center" vertical="center" wrapText="1"/>
    </xf>
    <xf numFmtId="0" fontId="14" fillId="33" borderId="17" xfId="0" applyNumberFormat="1" applyFont="1" applyFill="1" applyBorder="1" applyAlignment="1">
      <alignment horizontal="center" vertical="center" wrapText="1"/>
    </xf>
    <xf numFmtId="0" fontId="14" fillId="33" borderId="14" xfId="0" applyNumberFormat="1" applyFont="1" applyFill="1" applyBorder="1" applyAlignment="1">
      <alignment horizontal="center" vertical="center" wrapText="1"/>
    </xf>
    <xf numFmtId="0" fontId="14" fillId="0" borderId="0" xfId="0" applyFont="1" applyAlignment="1">
      <alignment horizontal="center"/>
    </xf>
    <xf numFmtId="0" fontId="14" fillId="33" borderId="16" xfId="0" applyNumberFormat="1" applyFont="1" applyFill="1" applyBorder="1" applyAlignment="1">
      <alignment horizontal="center" vertical="center" textRotation="90" wrapText="1"/>
    </xf>
    <xf numFmtId="0" fontId="14" fillId="33" borderId="19" xfId="0" applyNumberFormat="1" applyFont="1" applyFill="1" applyBorder="1" applyAlignment="1">
      <alignment horizontal="center" vertical="center" textRotation="90" wrapText="1"/>
    </xf>
    <xf numFmtId="0" fontId="14" fillId="33" borderId="23" xfId="0" applyNumberFormat="1" applyFont="1" applyFill="1" applyBorder="1" applyAlignment="1">
      <alignment horizontal="center" vertical="center" textRotation="90" wrapText="1"/>
    </xf>
    <xf numFmtId="0" fontId="21" fillId="33" borderId="18" xfId="0" applyNumberFormat="1" applyFont="1" applyFill="1" applyBorder="1" applyAlignment="1">
      <alignment horizontal="center" vertical="center" textRotation="90" wrapText="1"/>
    </xf>
    <xf numFmtId="0" fontId="21" fillId="33" borderId="17" xfId="0" applyNumberFormat="1" applyFont="1" applyFill="1" applyBorder="1" applyAlignment="1">
      <alignment horizontal="center" vertical="center" textRotation="90" wrapText="1"/>
    </xf>
    <xf numFmtId="0" fontId="21" fillId="33" borderId="14" xfId="0" applyNumberFormat="1" applyFont="1" applyFill="1" applyBorder="1" applyAlignment="1">
      <alignment horizontal="center" vertical="center" textRotation="90" wrapText="1"/>
    </xf>
    <xf numFmtId="0" fontId="14" fillId="33" borderId="20" xfId="0" applyNumberFormat="1" applyFont="1" applyFill="1" applyBorder="1" applyAlignment="1">
      <alignment horizontal="center" vertical="center" wrapText="1"/>
    </xf>
    <xf numFmtId="0" fontId="14" fillId="33" borderId="13"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textRotation="90" wrapText="1"/>
    </xf>
    <xf numFmtId="0" fontId="14" fillId="0" borderId="18" xfId="0" applyFont="1" applyBorder="1" applyAlignment="1">
      <alignment horizontal="center" vertical="center" textRotation="90"/>
    </xf>
    <xf numFmtId="0" fontId="14" fillId="0" borderId="17" xfId="0" applyFont="1" applyBorder="1" applyAlignment="1">
      <alignment horizontal="center" vertical="center" textRotation="90"/>
    </xf>
    <xf numFmtId="0" fontId="14" fillId="0" borderId="14" xfId="0" applyFont="1" applyBorder="1" applyAlignment="1">
      <alignment horizontal="center" vertical="center" textRotation="90"/>
    </xf>
    <xf numFmtId="0" fontId="14" fillId="33" borderId="12" xfId="0" applyNumberFormat="1" applyFont="1" applyFill="1" applyBorder="1" applyAlignment="1">
      <alignment horizontal="center" vertical="center" textRotation="90" wrapText="1"/>
    </xf>
    <xf numFmtId="0" fontId="14" fillId="33" borderId="21" xfId="0" applyNumberFormat="1" applyFont="1" applyFill="1" applyBorder="1" applyAlignment="1">
      <alignment horizontal="center" vertical="center" textRotation="90" wrapText="1"/>
    </xf>
    <xf numFmtId="0" fontId="14" fillId="33" borderId="15" xfId="0" applyNumberFormat="1" applyFont="1" applyFill="1" applyBorder="1" applyAlignment="1">
      <alignment horizontal="center" vertical="center" textRotation="90" wrapText="1"/>
    </xf>
    <xf numFmtId="0" fontId="16" fillId="0" borderId="0" xfId="0" applyFont="1" applyAlignment="1">
      <alignment horizontal="center"/>
    </xf>
    <xf numFmtId="49" fontId="12" fillId="0" borderId="0" xfId="0" applyNumberFormat="1" applyFont="1" applyAlignment="1">
      <alignment horizontal="center" vertical="center"/>
    </xf>
    <xf numFmtId="0" fontId="5" fillId="0" borderId="0" xfId="0" applyNumberFormat="1" applyFont="1" applyAlignment="1">
      <alignment horizontal="center" vertical="center"/>
    </xf>
    <xf numFmtId="0" fontId="38" fillId="0" borderId="10" xfId="0" applyFont="1" applyBorder="1" applyAlignment="1">
      <alignment horizontal="center" vertical="center"/>
    </xf>
    <xf numFmtId="0" fontId="22" fillId="0" borderId="10" xfId="0" applyFont="1" applyBorder="1" applyAlignment="1">
      <alignment horizontal="center" vertical="center"/>
    </xf>
    <xf numFmtId="0" fontId="14" fillId="33" borderId="11" xfId="0" applyNumberFormat="1" applyFont="1" applyFill="1" applyBorder="1" applyAlignment="1">
      <alignment horizontal="center" vertical="center" wrapText="1"/>
    </xf>
    <xf numFmtId="49" fontId="14" fillId="0" borderId="11"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10"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0" xfId="0" applyNumberFormat="1" applyFont="1" applyBorder="1" applyAlignment="1">
      <alignment horizontal="left" vertical="center"/>
    </xf>
    <xf numFmtId="49" fontId="14" fillId="0" borderId="10" xfId="0" applyNumberFormat="1" applyFont="1" applyBorder="1" applyAlignment="1">
      <alignment vertical="center"/>
    </xf>
    <xf numFmtId="49" fontId="15" fillId="0" borderId="18" xfId="0" applyNumberFormat="1" applyFont="1" applyBorder="1" applyAlignment="1">
      <alignment horizontal="left" vertical="center" wrapText="1"/>
    </xf>
    <xf numFmtId="49" fontId="15"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8" xfId="0" applyNumberFormat="1" applyFont="1" applyBorder="1" applyAlignment="1">
      <alignment horizontal="left" vertical="center" wrapText="1"/>
    </xf>
    <xf numFmtId="0" fontId="14" fillId="0" borderId="18" xfId="0" applyFont="1" applyBorder="1" applyAlignment="1">
      <alignment horizontal="center" vertical="center" wrapText="1"/>
    </xf>
    <xf numFmtId="0" fontId="14" fillId="0" borderId="14" xfId="0" applyFont="1" applyBorder="1" applyAlignment="1">
      <alignment horizontal="center" vertical="center" wrapText="1"/>
    </xf>
    <xf numFmtId="49" fontId="34" fillId="0" borderId="0" xfId="0" applyNumberFormat="1" applyFont="1" applyAlignment="1">
      <alignment horizontal="center" vertical="center" wrapText="1"/>
    </xf>
    <xf numFmtId="49" fontId="36" fillId="0" borderId="0" xfId="0" applyNumberFormat="1" applyFont="1" applyAlignment="1">
      <alignment horizontal="center" vertical="center" wrapText="1"/>
    </xf>
    <xf numFmtId="49" fontId="14" fillId="0" borderId="20"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49" fontId="16" fillId="0" borderId="0" xfId="0" applyNumberFormat="1" applyFont="1" applyAlignment="1">
      <alignment horizontal="center" vertical="center" wrapText="1"/>
    </xf>
    <xf numFmtId="0" fontId="40" fillId="0" borderId="24" xfId="0" applyFont="1" applyBorder="1" applyAlignment="1">
      <alignment horizontal="right" vertical="center"/>
    </xf>
    <xf numFmtId="49" fontId="14" fillId="0" borderId="10" xfId="0" applyNumberFormat="1" applyFont="1" applyBorder="1" applyAlignment="1">
      <alignment horizontal="justify" vertical="center" wrapText="1"/>
    </xf>
    <xf numFmtId="49" fontId="22" fillId="33" borderId="14" xfId="0" applyNumberFormat="1" applyFont="1" applyFill="1" applyBorder="1" applyAlignment="1">
      <alignment horizontal="left" vertical="center" wrapText="1"/>
    </xf>
    <xf numFmtId="49" fontId="22" fillId="0" borderId="14" xfId="0" applyNumberFormat="1" applyFont="1" applyBorder="1" applyAlignment="1">
      <alignment horizontal="left" vertical="center" wrapText="1"/>
    </xf>
    <xf numFmtId="49" fontId="15" fillId="0" borderId="10" xfId="0" applyNumberFormat="1" applyFont="1" applyBorder="1" applyAlignment="1">
      <alignment vertical="center" wrapText="1"/>
    </xf>
    <xf numFmtId="49" fontId="14" fillId="0" borderId="10" xfId="0" applyNumberFormat="1" applyFont="1" applyBorder="1" applyAlignment="1">
      <alignment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28" fillId="0" borderId="24" xfId="0" applyFont="1" applyBorder="1" applyAlignment="1">
      <alignment/>
    </xf>
    <xf numFmtId="0" fontId="0" fillId="0" borderId="24" xfId="0" applyBorder="1" applyAlignment="1">
      <alignment/>
    </xf>
    <xf numFmtId="0" fontId="18" fillId="0" borderId="0" xfId="0" applyFont="1" applyAlignment="1">
      <alignment horizontal="center"/>
    </xf>
    <xf numFmtId="0" fontId="12" fillId="0" borderId="24" xfId="0" applyFont="1" applyBorder="1" applyAlignment="1">
      <alignment/>
    </xf>
    <xf numFmtId="0" fontId="13" fillId="0" borderId="0" xfId="0" applyFont="1" applyAlignment="1">
      <alignment horizontal="left" vertical="top" wrapText="1"/>
    </xf>
    <xf numFmtId="0" fontId="16" fillId="0" borderId="0" xfId="0" applyFont="1" applyAlignment="1">
      <alignment horizontal="left" wrapText="1"/>
    </xf>
    <xf numFmtId="0" fontId="16" fillId="0" borderId="0" xfId="0" applyFont="1" applyAlignment="1">
      <alignment wrapText="1"/>
    </xf>
    <xf numFmtId="0" fontId="18" fillId="0" borderId="0" xfId="0" applyFont="1" applyAlignment="1">
      <alignment horizontal="center" vertical="top"/>
    </xf>
    <xf numFmtId="49" fontId="11" fillId="0" borderId="1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35" fillId="0" borderId="10" xfId="0" applyFont="1" applyBorder="1" applyAlignment="1">
      <alignment horizontal="center" vertical="center" wrapText="1"/>
    </xf>
    <xf numFmtId="49" fontId="35" fillId="0" borderId="18" xfId="0" applyNumberFormat="1" applyFont="1" applyBorder="1" applyAlignment="1">
      <alignment horizontal="center" vertical="center" textRotation="90" wrapText="1"/>
    </xf>
    <xf numFmtId="49" fontId="11" fillId="0" borderId="14" xfId="0" applyNumberFormat="1" applyFont="1" applyBorder="1" applyAlignment="1">
      <alignment horizontal="center" vertical="center" textRotation="90" wrapText="1"/>
    </xf>
    <xf numFmtId="0" fontId="35" fillId="0" borderId="11" xfId="0" applyFont="1" applyBorder="1" applyAlignment="1">
      <alignment horizontal="center" vertical="center" wrapText="1"/>
    </xf>
    <xf numFmtId="49" fontId="35" fillId="0" borderId="16"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11" fillId="0" borderId="18" xfId="0" applyNumberFormat="1" applyFont="1" applyBorder="1" applyAlignment="1">
      <alignment horizontal="center" vertical="center" textRotation="90" wrapText="1"/>
    </xf>
    <xf numFmtId="49" fontId="41"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34" fillId="0" borderId="24" xfId="0" applyFont="1" applyBorder="1" applyAlignment="1">
      <alignment horizontal="center" vertical="center"/>
    </xf>
    <xf numFmtId="49" fontId="27" fillId="0" borderId="18" xfId="0" applyNumberFormat="1" applyFont="1" applyBorder="1" applyAlignment="1">
      <alignment horizontal="left" vertical="center" wrapText="1"/>
    </xf>
    <xf numFmtId="49" fontId="11" fillId="0" borderId="18"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anisovets@ukr.net"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24"/>
  <sheetViews>
    <sheetView view="pageBreakPreview" zoomScale="90" zoomScaleNormal="90" zoomScaleSheetLayoutView="90" zoomScalePageLayoutView="0" workbookViewId="0" topLeftCell="A1">
      <selection activeCell="U8" sqref="U8"/>
    </sheetView>
  </sheetViews>
  <sheetFormatPr defaultColWidth="9.00390625" defaultRowHeight="12.75"/>
  <cols>
    <col min="7" max="7" width="14.375" style="0" customWidth="1"/>
    <col min="8" max="8" width="9.25390625" style="0" customWidth="1"/>
    <col min="9" max="9" width="10.625" style="0" customWidth="1"/>
    <col min="11" max="11" width="11.875" style="0" customWidth="1"/>
    <col min="12" max="16" width="6.625" style="0" customWidth="1"/>
    <col min="17" max="17" width="6.375" style="0" customWidth="1"/>
    <col min="18" max="18" width="7.375" style="0" hidden="1" customWidth="1"/>
    <col min="19" max="19" width="6.625" style="0" customWidth="1"/>
  </cols>
  <sheetData>
    <row r="2" spans="7:18" ht="15" customHeight="1">
      <c r="G2" s="108" t="s">
        <v>649</v>
      </c>
      <c r="I2" s="109"/>
      <c r="J2" s="48"/>
      <c r="K2" s="110"/>
      <c r="L2" s="110"/>
      <c r="M2" s="110"/>
      <c r="N2" s="110"/>
      <c r="O2" s="110"/>
      <c r="P2" s="110"/>
      <c r="Q2" s="110"/>
      <c r="R2" s="110"/>
    </row>
    <row r="3" ht="8.25" customHeight="1"/>
    <row r="4" spans="6:17" ht="20.25">
      <c r="F4" s="12"/>
      <c r="G4" s="253" t="s">
        <v>147</v>
      </c>
      <c r="H4" s="253"/>
      <c r="I4" s="253"/>
      <c r="J4" s="217" t="s">
        <v>743</v>
      </c>
      <c r="K4" s="218"/>
      <c r="L4" s="244"/>
      <c r="M4" s="244"/>
      <c r="N4" s="244"/>
      <c r="O4" s="244"/>
      <c r="P4" s="244"/>
      <c r="Q4" s="3"/>
    </row>
    <row r="5" spans="6:10" ht="15.75">
      <c r="F5" s="253" t="s">
        <v>650</v>
      </c>
      <c r="G5" s="253"/>
      <c r="H5" s="253"/>
      <c r="I5" s="253"/>
      <c r="J5" s="253"/>
    </row>
    <row r="6" spans="6:10" ht="18.75" customHeight="1">
      <c r="F6" s="253" t="s">
        <v>742</v>
      </c>
      <c r="G6" s="254"/>
      <c r="H6" s="254"/>
      <c r="I6" s="254"/>
      <c r="J6" s="254"/>
    </row>
    <row r="7" ht="7.5" customHeight="1"/>
    <row r="8" spans="1:19" s="11" customFormat="1" ht="18.75" customHeight="1">
      <c r="A8" s="277" t="s">
        <v>651</v>
      </c>
      <c r="B8" s="278"/>
      <c r="C8" s="278"/>
      <c r="D8" s="278"/>
      <c r="E8" s="278"/>
      <c r="F8" s="278"/>
      <c r="G8" s="278"/>
      <c r="H8" s="278"/>
      <c r="I8" s="279"/>
      <c r="J8" s="255" t="s">
        <v>652</v>
      </c>
      <c r="K8" s="256"/>
      <c r="M8" s="265" t="s">
        <v>735</v>
      </c>
      <c r="N8" s="265"/>
      <c r="O8" s="265"/>
      <c r="P8" s="265"/>
      <c r="Q8" s="265"/>
      <c r="R8" s="265"/>
      <c r="S8" s="32"/>
    </row>
    <row r="9" spans="1:19" s="11" customFormat="1" ht="30.75" customHeight="1">
      <c r="A9" s="260" t="s">
        <v>653</v>
      </c>
      <c r="B9" s="261"/>
      <c r="C9" s="261"/>
      <c r="D9" s="261"/>
      <c r="E9" s="261"/>
      <c r="F9" s="261"/>
      <c r="G9" s="261"/>
      <c r="H9" s="261"/>
      <c r="I9" s="262"/>
      <c r="J9" s="266" t="s">
        <v>654</v>
      </c>
      <c r="K9" s="267"/>
      <c r="M9" s="265"/>
      <c r="N9" s="265"/>
      <c r="O9" s="265"/>
      <c r="P9" s="265"/>
      <c r="Q9" s="265"/>
      <c r="R9" s="265"/>
      <c r="S9" s="32"/>
    </row>
    <row r="10" spans="1:19" s="11" customFormat="1" ht="32.25" customHeight="1">
      <c r="A10" s="272" t="s">
        <v>655</v>
      </c>
      <c r="B10" s="273"/>
      <c r="C10" s="273"/>
      <c r="D10" s="273"/>
      <c r="E10" s="273"/>
      <c r="F10" s="273"/>
      <c r="G10" s="273"/>
      <c r="H10" s="273"/>
      <c r="I10" s="274"/>
      <c r="J10" s="268"/>
      <c r="K10" s="269"/>
      <c r="M10" s="265"/>
      <c r="N10" s="265"/>
      <c r="O10" s="265"/>
      <c r="P10" s="265"/>
      <c r="Q10" s="265"/>
      <c r="R10" s="265"/>
      <c r="S10" s="32"/>
    </row>
    <row r="11" spans="1:19" s="11" customFormat="1" ht="32.25" customHeight="1">
      <c r="A11" s="260" t="s">
        <v>656</v>
      </c>
      <c r="B11" s="275"/>
      <c r="C11" s="275"/>
      <c r="D11" s="275"/>
      <c r="E11" s="275"/>
      <c r="F11" s="275"/>
      <c r="G11" s="275"/>
      <c r="H11" s="275"/>
      <c r="I11" s="276"/>
      <c r="J11" s="270"/>
      <c r="K11" s="271"/>
      <c r="M11" s="265"/>
      <c r="N11" s="265"/>
      <c r="O11" s="265"/>
      <c r="P11" s="265"/>
      <c r="Q11" s="265"/>
      <c r="R11" s="265"/>
      <c r="S11" s="32"/>
    </row>
    <row r="12" spans="1:19" s="11" customFormat="1" ht="57" customHeight="1">
      <c r="A12" s="260" t="s">
        <v>657</v>
      </c>
      <c r="B12" s="261"/>
      <c r="C12" s="261"/>
      <c r="D12" s="261"/>
      <c r="E12" s="261"/>
      <c r="F12" s="261"/>
      <c r="G12" s="261"/>
      <c r="H12" s="261"/>
      <c r="I12" s="262"/>
      <c r="J12" s="263" t="s">
        <v>658</v>
      </c>
      <c r="K12" s="264"/>
      <c r="M12" s="265"/>
      <c r="N12" s="265"/>
      <c r="O12" s="265"/>
      <c r="P12" s="265"/>
      <c r="Q12" s="265"/>
      <c r="R12" s="265"/>
      <c r="S12" s="32"/>
    </row>
    <row r="13" spans="1:19" s="11" customFormat="1" ht="75" customHeight="1">
      <c r="A13" s="260" t="s">
        <v>659</v>
      </c>
      <c r="B13" s="261"/>
      <c r="C13" s="261"/>
      <c r="D13" s="261"/>
      <c r="E13" s="261"/>
      <c r="F13" s="261"/>
      <c r="G13" s="261"/>
      <c r="H13" s="261"/>
      <c r="I13" s="262"/>
      <c r="J13" s="263" t="s">
        <v>660</v>
      </c>
      <c r="K13" s="264"/>
      <c r="M13" s="265"/>
      <c r="N13" s="265"/>
      <c r="O13" s="265"/>
      <c r="P13" s="265"/>
      <c r="Q13" s="265"/>
      <c r="R13" s="265"/>
      <c r="S13" s="32"/>
    </row>
    <row r="14" spans="1:19" s="11" customFormat="1" ht="50.25" customHeight="1">
      <c r="A14" s="260" t="s">
        <v>726</v>
      </c>
      <c r="B14" s="261"/>
      <c r="C14" s="261"/>
      <c r="D14" s="261"/>
      <c r="E14" s="261"/>
      <c r="F14" s="261"/>
      <c r="G14" s="261"/>
      <c r="H14" s="261"/>
      <c r="I14" s="262"/>
      <c r="J14" s="263" t="s">
        <v>661</v>
      </c>
      <c r="K14" s="264"/>
      <c r="M14" s="265"/>
      <c r="N14" s="265"/>
      <c r="O14" s="265"/>
      <c r="P14" s="265"/>
      <c r="Q14" s="265"/>
      <c r="R14" s="265"/>
      <c r="S14" s="32"/>
    </row>
    <row r="15" spans="1:19" s="11" customFormat="1" ht="46.5" customHeight="1">
      <c r="A15" s="272" t="s">
        <v>662</v>
      </c>
      <c r="B15" s="273"/>
      <c r="C15" s="273"/>
      <c r="D15" s="273"/>
      <c r="E15" s="273"/>
      <c r="F15" s="273"/>
      <c r="G15" s="273"/>
      <c r="H15" s="273"/>
      <c r="I15" s="274"/>
      <c r="J15" s="263" t="s">
        <v>663</v>
      </c>
      <c r="K15" s="264"/>
      <c r="M15" s="265"/>
      <c r="N15" s="265"/>
      <c r="O15" s="265"/>
      <c r="P15" s="265"/>
      <c r="Q15" s="265"/>
      <c r="R15" s="265"/>
      <c r="S15" s="32"/>
    </row>
    <row r="16" ht="15.75" customHeight="1">
      <c r="M16" s="33"/>
    </row>
    <row r="17" spans="1:11" ht="15" customHeight="1">
      <c r="A17" s="283" t="s">
        <v>744</v>
      </c>
      <c r="B17" s="284"/>
      <c r="C17" s="284"/>
      <c r="D17" s="284"/>
      <c r="E17" s="284"/>
      <c r="F17" s="284"/>
      <c r="G17" s="284"/>
      <c r="H17" s="284"/>
      <c r="I17" s="284"/>
      <c r="J17" s="284"/>
      <c r="K17" s="285"/>
    </row>
    <row r="18" spans="1:11" ht="15" customHeight="1">
      <c r="A18" s="257" t="s">
        <v>746</v>
      </c>
      <c r="B18" s="258"/>
      <c r="C18" s="258"/>
      <c r="D18" s="258"/>
      <c r="E18" s="258"/>
      <c r="F18" s="258"/>
      <c r="G18" s="258"/>
      <c r="H18" s="258"/>
      <c r="I18" s="258"/>
      <c r="J18" s="258"/>
      <c r="K18" s="259"/>
    </row>
    <row r="19" spans="1:11" ht="11.25" customHeight="1">
      <c r="A19" s="280"/>
      <c r="B19" s="281"/>
      <c r="C19" s="281"/>
      <c r="D19" s="281"/>
      <c r="E19" s="281"/>
      <c r="F19" s="281"/>
      <c r="G19" s="281"/>
      <c r="H19" s="281"/>
      <c r="I19" s="281"/>
      <c r="J19" s="281"/>
      <c r="K19" s="282"/>
    </row>
    <row r="20" spans="1:11" ht="15" customHeight="1">
      <c r="A20" s="257" t="s">
        <v>745</v>
      </c>
      <c r="B20" s="258"/>
      <c r="C20" s="258"/>
      <c r="D20" s="258"/>
      <c r="E20" s="258"/>
      <c r="F20" s="258"/>
      <c r="G20" s="258"/>
      <c r="H20" s="258"/>
      <c r="I20" s="258"/>
      <c r="J20" s="258"/>
      <c r="K20" s="259"/>
    </row>
    <row r="21" spans="1:11" ht="10.5" customHeight="1">
      <c r="A21" s="245" t="s">
        <v>148</v>
      </c>
      <c r="B21" s="246"/>
      <c r="C21" s="246"/>
      <c r="D21" s="246"/>
      <c r="E21" s="246"/>
      <c r="F21" s="246"/>
      <c r="G21" s="246"/>
      <c r="H21" s="246"/>
      <c r="I21" s="246"/>
      <c r="J21" s="246"/>
      <c r="K21" s="247"/>
    </row>
    <row r="22" spans="1:11" ht="16.5" customHeight="1">
      <c r="A22" s="248" t="s">
        <v>664</v>
      </c>
      <c r="B22" s="249"/>
      <c r="C22" s="249"/>
      <c r="D22" s="249"/>
      <c r="E22" s="249"/>
      <c r="F22" s="249"/>
      <c r="G22" s="249"/>
      <c r="H22" s="249"/>
      <c r="I22" s="249"/>
      <c r="J22" s="249"/>
      <c r="K22" s="250"/>
    </row>
    <row r="23" spans="2:11" ht="9.75" customHeight="1">
      <c r="B23" s="111"/>
      <c r="C23" s="111"/>
      <c r="D23" s="111"/>
      <c r="E23" s="111"/>
      <c r="F23" s="111"/>
      <c r="G23" s="111"/>
      <c r="H23" s="111"/>
      <c r="I23" s="111"/>
      <c r="J23" s="111"/>
      <c r="K23" s="111"/>
    </row>
    <row r="24" spans="1:11" ht="48" customHeight="1">
      <c r="A24" s="251" t="s">
        <v>665</v>
      </c>
      <c r="B24" s="252"/>
      <c r="C24" s="252"/>
      <c r="D24" s="252"/>
      <c r="E24" s="252"/>
      <c r="F24" s="252"/>
      <c r="G24" s="252"/>
      <c r="H24" s="252"/>
      <c r="I24" s="252"/>
      <c r="J24" s="252"/>
      <c r="K24" s="252"/>
    </row>
  </sheetData>
  <sheetProtection/>
  <mergeCells count="25">
    <mergeCell ref="F5:J5"/>
    <mergeCell ref="A8:I8"/>
    <mergeCell ref="A19:K19"/>
    <mergeCell ref="A15:I15"/>
    <mergeCell ref="J15:K15"/>
    <mergeCell ref="A17:K17"/>
    <mergeCell ref="M8:R15"/>
    <mergeCell ref="J9:K11"/>
    <mergeCell ref="A10:I10"/>
    <mergeCell ref="A18:K18"/>
    <mergeCell ref="A11:I11"/>
    <mergeCell ref="J13:K13"/>
    <mergeCell ref="A9:I9"/>
    <mergeCell ref="A14:I14"/>
    <mergeCell ref="J14:K14"/>
    <mergeCell ref="A21:K21"/>
    <mergeCell ref="A22:K22"/>
    <mergeCell ref="A24:K24"/>
    <mergeCell ref="G4:I4"/>
    <mergeCell ref="F6:J6"/>
    <mergeCell ref="J8:K8"/>
    <mergeCell ref="A20:K20"/>
    <mergeCell ref="A12:I12"/>
    <mergeCell ref="J12:K12"/>
    <mergeCell ref="A13:I13"/>
  </mergeCells>
  <printOptions horizontalCentered="1"/>
  <pageMargins left="0.3937007874015748" right="0.3937007874015748" top="0.3937007874015748" bottom="0.3937007874015748"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view="pageBreakPreview" zoomScaleSheetLayoutView="100" zoomScalePageLayoutView="0" workbookViewId="0" topLeftCell="A1">
      <selection activeCell="J39" sqref="J39"/>
    </sheetView>
  </sheetViews>
  <sheetFormatPr defaultColWidth="8.625" defaultRowHeight="12.75"/>
  <cols>
    <col min="1" max="2" width="2.625" style="11" customWidth="1"/>
    <col min="3" max="3" width="58.375" style="11" customWidth="1"/>
    <col min="4" max="4" width="4.375" style="11" customWidth="1"/>
    <col min="5" max="5" width="12.375" style="11" customWidth="1"/>
    <col min="6" max="6" width="11.625" style="11" customWidth="1"/>
    <col min="7" max="7" width="14.375" style="11" customWidth="1"/>
    <col min="8" max="8" width="8.625" style="11" customWidth="1"/>
    <col min="9" max="9" width="11.375" style="11" customWidth="1"/>
    <col min="10" max="16384" width="8.625" style="11" customWidth="1"/>
  </cols>
  <sheetData>
    <row r="1" spans="1:7" ht="14.25" customHeight="1">
      <c r="A1" s="286">
        <v>2</v>
      </c>
      <c r="B1" s="286"/>
      <c r="C1" s="286"/>
      <c r="D1" s="286"/>
      <c r="E1" s="286"/>
      <c r="F1" s="286"/>
      <c r="G1" s="286"/>
    </row>
    <row r="2" spans="1:7" s="12" customFormat="1" ht="15.75" customHeight="1">
      <c r="A2" s="297" t="s">
        <v>187</v>
      </c>
      <c r="B2" s="297"/>
      <c r="C2" s="297"/>
      <c r="D2" s="297"/>
      <c r="E2" s="297"/>
      <c r="F2" s="297"/>
      <c r="G2" s="297"/>
    </row>
    <row r="3" s="12" customFormat="1" ht="2.25" customHeight="1" hidden="1"/>
    <row r="4" s="12" customFormat="1" ht="12.75" customHeight="1">
      <c r="G4" s="16" t="s">
        <v>146</v>
      </c>
    </row>
    <row r="5" spans="1:7" s="12" customFormat="1" ht="13.5" customHeight="1">
      <c r="A5" s="298"/>
      <c r="B5" s="298"/>
      <c r="C5" s="298"/>
      <c r="D5" s="299" t="s">
        <v>0</v>
      </c>
      <c r="E5" s="298" t="s">
        <v>400</v>
      </c>
      <c r="F5" s="300" t="s">
        <v>161</v>
      </c>
      <c r="G5" s="301"/>
    </row>
    <row r="6" spans="1:9" ht="49.5" customHeight="1">
      <c r="A6" s="298"/>
      <c r="B6" s="298"/>
      <c r="C6" s="298"/>
      <c r="D6" s="299"/>
      <c r="E6" s="298"/>
      <c r="F6" s="37" t="s">
        <v>205</v>
      </c>
      <c r="G6" s="37" t="s">
        <v>206</v>
      </c>
      <c r="I6" s="112"/>
    </row>
    <row r="7" spans="1:7" ht="13.5" customHeight="1">
      <c r="A7" s="307" t="s">
        <v>170</v>
      </c>
      <c r="B7" s="308"/>
      <c r="C7" s="309"/>
      <c r="D7" s="35" t="s">
        <v>171</v>
      </c>
      <c r="E7" s="36">
        <v>1</v>
      </c>
      <c r="F7" s="37">
        <v>2</v>
      </c>
      <c r="G7" s="36">
        <v>3</v>
      </c>
    </row>
    <row r="8" spans="1:7" ht="33" customHeight="1">
      <c r="A8" s="304" t="s">
        <v>666</v>
      </c>
      <c r="B8" s="305"/>
      <c r="C8" s="306"/>
      <c r="D8" s="113">
        <v>1</v>
      </c>
      <c r="E8" s="116">
        <f>E9+E10+E11+E12+E13+E14+E16+E17+E18+E22+E28+E29+E30+E33+E37+E38+E39</f>
        <v>1951</v>
      </c>
      <c r="F8" s="116">
        <f>F9+F10+F11+F12+F13+F14+F16+F17+F18+F22+F28+F29+F30+F33+F37+F38+F39</f>
        <v>682</v>
      </c>
      <c r="G8" s="116">
        <f>G9+G10+G11+G12+G13+G14+G16+G17+G18+G22+G28+G29+G30+G33+G37+G38+G39</f>
        <v>1568</v>
      </c>
    </row>
    <row r="9" spans="1:7" ht="27" customHeight="1">
      <c r="A9" s="49"/>
      <c r="B9" s="287" t="s">
        <v>407</v>
      </c>
      <c r="C9" s="288"/>
      <c r="D9" s="92" t="s">
        <v>14</v>
      </c>
      <c r="E9" s="116">
        <v>110</v>
      </c>
      <c r="F9" s="116">
        <v>108</v>
      </c>
      <c r="G9" s="116">
        <v>97</v>
      </c>
    </row>
    <row r="10" spans="1:7" ht="17.25" customHeight="1">
      <c r="A10" s="50"/>
      <c r="B10" s="287" t="s">
        <v>408</v>
      </c>
      <c r="C10" s="288"/>
      <c r="D10" s="92" t="s">
        <v>49</v>
      </c>
      <c r="E10" s="116">
        <v>672</v>
      </c>
      <c r="F10" s="116">
        <v>189</v>
      </c>
      <c r="G10" s="116">
        <v>660</v>
      </c>
    </row>
    <row r="11" spans="1:7" ht="17.25" customHeight="1">
      <c r="A11" s="50"/>
      <c r="B11" s="287" t="s">
        <v>409</v>
      </c>
      <c r="C11" s="288"/>
      <c r="D11" s="92" t="s">
        <v>59</v>
      </c>
      <c r="E11" s="116">
        <v>25</v>
      </c>
      <c r="F11" s="116">
        <v>5</v>
      </c>
      <c r="G11" s="116">
        <v>25</v>
      </c>
    </row>
    <row r="12" spans="1:7" ht="17.25" customHeight="1">
      <c r="A12" s="50"/>
      <c r="B12" s="302" t="s">
        <v>667</v>
      </c>
      <c r="C12" s="303"/>
      <c r="D12" s="115" t="s">
        <v>114</v>
      </c>
      <c r="E12" s="116">
        <v>46</v>
      </c>
      <c r="F12" s="116">
        <v>11</v>
      </c>
      <c r="G12" s="116">
        <v>46</v>
      </c>
    </row>
    <row r="13" spans="1:7" ht="18.75" customHeight="1">
      <c r="A13" s="50"/>
      <c r="B13" s="287" t="s">
        <v>668</v>
      </c>
      <c r="C13" s="288"/>
      <c r="D13" s="92" t="s">
        <v>112</v>
      </c>
      <c r="E13" s="116">
        <v>41</v>
      </c>
      <c r="F13" s="116">
        <v>7</v>
      </c>
      <c r="G13" s="116">
        <v>41</v>
      </c>
    </row>
    <row r="14" spans="1:7" ht="17.25" customHeight="1">
      <c r="A14" s="50"/>
      <c r="B14" s="287" t="s">
        <v>669</v>
      </c>
      <c r="C14" s="288"/>
      <c r="D14" s="92" t="s">
        <v>115</v>
      </c>
      <c r="E14" s="116">
        <v>193</v>
      </c>
      <c r="F14" s="116">
        <v>36</v>
      </c>
      <c r="G14" s="116">
        <v>114</v>
      </c>
    </row>
    <row r="15" spans="1:9" ht="38.25" customHeight="1">
      <c r="A15" s="51" t="s">
        <v>173</v>
      </c>
      <c r="B15" s="52"/>
      <c r="C15" s="53" t="s">
        <v>596</v>
      </c>
      <c r="D15" s="92" t="s">
        <v>670</v>
      </c>
      <c r="E15" s="116">
        <v>152</v>
      </c>
      <c r="F15" s="116">
        <v>26</v>
      </c>
      <c r="G15" s="116">
        <v>95</v>
      </c>
      <c r="I15"/>
    </row>
    <row r="16" spans="1:7" s="17" customFormat="1" ht="54" customHeight="1">
      <c r="A16" s="54"/>
      <c r="B16" s="291" t="s">
        <v>637</v>
      </c>
      <c r="C16" s="292"/>
      <c r="D16" s="92" t="s">
        <v>116</v>
      </c>
      <c r="E16" s="116">
        <v>32</v>
      </c>
      <c r="F16" s="116">
        <v>6</v>
      </c>
      <c r="G16" s="116">
        <v>23</v>
      </c>
    </row>
    <row r="17" spans="1:7" ht="16.5" customHeight="1">
      <c r="A17" s="50"/>
      <c r="B17" s="287" t="s">
        <v>165</v>
      </c>
      <c r="C17" s="288"/>
      <c r="D17" s="92" t="s">
        <v>117</v>
      </c>
      <c r="E17" s="116">
        <v>28</v>
      </c>
      <c r="F17" s="116">
        <v>4</v>
      </c>
      <c r="G17" s="116">
        <v>9</v>
      </c>
    </row>
    <row r="18" spans="1:7" s="68" customFormat="1" ht="16.5" customHeight="1">
      <c r="A18" s="67"/>
      <c r="B18" s="287" t="s">
        <v>638</v>
      </c>
      <c r="C18" s="288"/>
      <c r="D18" s="92" t="s">
        <v>118</v>
      </c>
      <c r="E18" s="116">
        <f>E19+E20+E21</f>
        <v>137</v>
      </c>
      <c r="F18" s="116">
        <f>F19+F20+F21</f>
        <v>73</v>
      </c>
      <c r="G18" s="116">
        <v>89</v>
      </c>
    </row>
    <row r="19" spans="1:7" s="68" customFormat="1" ht="26.25" customHeight="1">
      <c r="A19" s="69"/>
      <c r="B19" s="78"/>
      <c r="C19" s="76" t="s">
        <v>410</v>
      </c>
      <c r="D19" s="92" t="s">
        <v>142</v>
      </c>
      <c r="E19" s="116"/>
      <c r="F19" s="116"/>
      <c r="G19" s="116"/>
    </row>
    <row r="20" spans="1:7" s="68" customFormat="1" ht="15.75" customHeight="1">
      <c r="A20" s="70"/>
      <c r="B20" s="117"/>
      <c r="C20" s="55" t="s">
        <v>178</v>
      </c>
      <c r="D20" s="92" t="s">
        <v>143</v>
      </c>
      <c r="E20" s="116">
        <v>108</v>
      </c>
      <c r="F20" s="116">
        <v>69</v>
      </c>
      <c r="G20" s="116">
        <v>77</v>
      </c>
    </row>
    <row r="21" spans="1:7" s="68" customFormat="1" ht="17.25" customHeight="1">
      <c r="A21" s="67"/>
      <c r="B21" s="56"/>
      <c r="C21" s="34" t="s">
        <v>179</v>
      </c>
      <c r="D21" s="92" t="s">
        <v>172</v>
      </c>
      <c r="E21" s="116">
        <v>29</v>
      </c>
      <c r="F21" s="116">
        <v>4</v>
      </c>
      <c r="G21" s="116">
        <v>12</v>
      </c>
    </row>
    <row r="22" spans="1:7" s="72" customFormat="1" ht="30" customHeight="1">
      <c r="A22" s="71"/>
      <c r="B22" s="287" t="s">
        <v>167</v>
      </c>
      <c r="C22" s="288"/>
      <c r="D22" s="92" t="s">
        <v>119</v>
      </c>
      <c r="E22" s="116">
        <f>E23+E24+E25+E26+E27</f>
        <v>95</v>
      </c>
      <c r="F22" s="116">
        <f>F23+F24+F25+F26+F27</f>
        <v>63</v>
      </c>
      <c r="G22" s="116">
        <f>G23+G24+G25+G26+G27</f>
        <v>25</v>
      </c>
    </row>
    <row r="23" spans="1:7" s="72" customFormat="1" ht="26.25" customHeight="1">
      <c r="A23" s="71"/>
      <c r="B23" s="79"/>
      <c r="C23" s="34" t="s">
        <v>671</v>
      </c>
      <c r="D23" s="92" t="s">
        <v>672</v>
      </c>
      <c r="E23" s="116"/>
      <c r="F23" s="116"/>
      <c r="G23" s="116"/>
    </row>
    <row r="24" spans="1:7" s="72" customFormat="1" ht="15" customHeight="1">
      <c r="A24" s="73"/>
      <c r="B24" s="75"/>
      <c r="C24" s="39" t="s">
        <v>673</v>
      </c>
      <c r="D24" s="92" t="s">
        <v>674</v>
      </c>
      <c r="E24" s="116">
        <v>13</v>
      </c>
      <c r="F24" s="116">
        <v>11</v>
      </c>
      <c r="G24" s="116">
        <v>3</v>
      </c>
    </row>
    <row r="25" spans="1:7" s="72" customFormat="1" ht="15" customHeight="1">
      <c r="A25" s="73"/>
      <c r="B25" s="75"/>
      <c r="C25" s="39" t="s">
        <v>675</v>
      </c>
      <c r="D25" s="92" t="s">
        <v>676</v>
      </c>
      <c r="E25" s="116">
        <v>26</v>
      </c>
      <c r="F25" s="116">
        <v>11</v>
      </c>
      <c r="G25" s="116">
        <v>10</v>
      </c>
    </row>
    <row r="26" spans="1:7" s="72" customFormat="1" ht="16.5" customHeight="1">
      <c r="A26" s="74"/>
      <c r="B26" s="94"/>
      <c r="C26" s="55" t="s">
        <v>180</v>
      </c>
      <c r="D26" s="92" t="s">
        <v>677</v>
      </c>
      <c r="E26" s="116">
        <v>10</v>
      </c>
      <c r="F26" s="116">
        <v>8</v>
      </c>
      <c r="G26" s="116">
        <v>1</v>
      </c>
    </row>
    <row r="27" spans="1:7" s="72" customFormat="1" ht="15" customHeight="1">
      <c r="A27" s="71"/>
      <c r="B27" s="79"/>
      <c r="C27" s="34" t="s">
        <v>727</v>
      </c>
      <c r="D27" s="92" t="s">
        <v>678</v>
      </c>
      <c r="E27" s="116">
        <v>46</v>
      </c>
      <c r="F27" s="116">
        <v>33</v>
      </c>
      <c r="G27" s="116">
        <v>11</v>
      </c>
    </row>
    <row r="28" spans="1:7" ht="25.5" customHeight="1">
      <c r="A28" s="50"/>
      <c r="B28" s="287" t="s">
        <v>168</v>
      </c>
      <c r="C28" s="288"/>
      <c r="D28" s="80">
        <v>12</v>
      </c>
      <c r="E28" s="116">
        <v>32</v>
      </c>
      <c r="F28" s="116">
        <v>15</v>
      </c>
      <c r="G28" s="116">
        <v>21</v>
      </c>
    </row>
    <row r="29" spans="1:7" ht="16.5" customHeight="1">
      <c r="A29" s="50"/>
      <c r="B29" s="295" t="s">
        <v>399</v>
      </c>
      <c r="C29" s="296"/>
      <c r="D29" s="102">
        <v>13</v>
      </c>
      <c r="E29" s="116">
        <v>5</v>
      </c>
      <c r="F29" s="116">
        <v>3</v>
      </c>
      <c r="G29" s="116">
        <v>2</v>
      </c>
    </row>
    <row r="30" spans="1:7" ht="17.25" customHeight="1">
      <c r="A30" s="50"/>
      <c r="B30" s="289" t="s">
        <v>679</v>
      </c>
      <c r="C30" s="290"/>
      <c r="D30" s="92" t="s">
        <v>122</v>
      </c>
      <c r="E30" s="116">
        <v>418</v>
      </c>
      <c r="F30" s="116">
        <v>115</v>
      </c>
      <c r="G30" s="116">
        <v>395</v>
      </c>
    </row>
    <row r="31" spans="1:7" ht="42" customHeight="1">
      <c r="A31" s="57"/>
      <c r="B31" s="58"/>
      <c r="C31" s="39" t="s">
        <v>728</v>
      </c>
      <c r="D31" s="65" t="s">
        <v>207</v>
      </c>
      <c r="E31" s="114"/>
      <c r="F31" s="114"/>
      <c r="G31" s="114"/>
    </row>
    <row r="32" spans="1:7" ht="30" customHeight="1">
      <c r="A32" s="49"/>
      <c r="B32" s="117"/>
      <c r="C32" s="55" t="s">
        <v>729</v>
      </c>
      <c r="D32" s="92" t="s">
        <v>208</v>
      </c>
      <c r="E32" s="114"/>
      <c r="F32" s="114"/>
      <c r="G32" s="114"/>
    </row>
    <row r="33" spans="1:7" ht="18.75" customHeight="1">
      <c r="A33" s="50"/>
      <c r="B33" s="287" t="s">
        <v>166</v>
      </c>
      <c r="C33" s="288"/>
      <c r="D33" s="92" t="s">
        <v>680</v>
      </c>
      <c r="E33" s="114">
        <f>E34+E35+E36</f>
        <v>0</v>
      </c>
      <c r="F33" s="114">
        <f>F34+F35+F36</f>
        <v>0</v>
      </c>
      <c r="G33" s="114">
        <f>G34+G35+G36</f>
        <v>0</v>
      </c>
    </row>
    <row r="34" spans="1:7" ht="40.5" customHeight="1">
      <c r="A34" s="50"/>
      <c r="B34" s="56"/>
      <c r="C34" s="34" t="s">
        <v>730</v>
      </c>
      <c r="D34" s="92" t="s">
        <v>681</v>
      </c>
      <c r="E34" s="114"/>
      <c r="F34" s="114"/>
      <c r="G34" s="114"/>
    </row>
    <row r="35" spans="1:7" ht="27" customHeight="1">
      <c r="A35" s="50"/>
      <c r="B35" s="56"/>
      <c r="C35" s="34" t="s">
        <v>731</v>
      </c>
      <c r="D35" s="92" t="s">
        <v>682</v>
      </c>
      <c r="E35" s="114"/>
      <c r="F35" s="114"/>
      <c r="G35" s="114"/>
    </row>
    <row r="36" spans="1:7" ht="26.25" customHeight="1">
      <c r="A36" s="50"/>
      <c r="B36" s="56"/>
      <c r="C36" s="34" t="s">
        <v>639</v>
      </c>
      <c r="D36" s="92" t="s">
        <v>683</v>
      </c>
      <c r="E36" s="114"/>
      <c r="F36" s="114"/>
      <c r="G36" s="114"/>
    </row>
    <row r="37" spans="1:7" ht="25.5" customHeight="1">
      <c r="A37" s="57"/>
      <c r="B37" s="287" t="s">
        <v>684</v>
      </c>
      <c r="C37" s="288"/>
      <c r="D37" s="80">
        <v>16</v>
      </c>
      <c r="E37" s="237">
        <v>1</v>
      </c>
      <c r="F37" s="236"/>
      <c r="G37" s="236">
        <v>1</v>
      </c>
    </row>
    <row r="38" spans="1:7" ht="15.75" customHeight="1">
      <c r="A38" s="57"/>
      <c r="B38" s="287" t="s">
        <v>169</v>
      </c>
      <c r="C38" s="288"/>
      <c r="D38" s="38">
        <v>17</v>
      </c>
      <c r="E38" s="238">
        <v>1</v>
      </c>
      <c r="F38" s="239"/>
      <c r="G38" s="239">
        <v>1</v>
      </c>
    </row>
    <row r="39" spans="1:7" ht="16.5" customHeight="1">
      <c r="A39" s="57"/>
      <c r="B39" s="293" t="s">
        <v>640</v>
      </c>
      <c r="C39" s="294"/>
      <c r="D39" s="80">
        <v>18</v>
      </c>
      <c r="E39" s="236">
        <v>115</v>
      </c>
      <c r="F39" s="236">
        <v>47</v>
      </c>
      <c r="G39" s="236">
        <v>19</v>
      </c>
    </row>
  </sheetData>
  <sheetProtection/>
  <mergeCells count="25">
    <mergeCell ref="A2:G2"/>
    <mergeCell ref="A5:C6"/>
    <mergeCell ref="D5:D6"/>
    <mergeCell ref="E5:E6"/>
    <mergeCell ref="F5:G5"/>
    <mergeCell ref="B12:C12"/>
    <mergeCell ref="A8:C8"/>
    <mergeCell ref="A7:C7"/>
    <mergeCell ref="B39:C39"/>
    <mergeCell ref="B38:C38"/>
    <mergeCell ref="B17:C17"/>
    <mergeCell ref="B37:C37"/>
    <mergeCell ref="B28:C28"/>
    <mergeCell ref="B33:C33"/>
    <mergeCell ref="B29:C29"/>
    <mergeCell ref="A1:G1"/>
    <mergeCell ref="B14:C14"/>
    <mergeCell ref="B18:C18"/>
    <mergeCell ref="B22:C22"/>
    <mergeCell ref="B30:C30"/>
    <mergeCell ref="B16:C16"/>
    <mergeCell ref="B11:C11"/>
    <mergeCell ref="B13:C13"/>
    <mergeCell ref="B9:C9"/>
    <mergeCell ref="B10:C10"/>
  </mergeCells>
  <printOptions verticalCentered="1"/>
  <pageMargins left="0.3937007874015748" right="0.3937007874015748" top="0.1968503937007874" bottom="0.1968503937007874" header="0" footer="0"/>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V77"/>
  <sheetViews>
    <sheetView tabSelected="1" zoomScale="110" zoomScaleNormal="110" zoomScalePageLayoutView="0" workbookViewId="0" topLeftCell="A4">
      <selection activeCell="P48" sqref="P48"/>
    </sheetView>
  </sheetViews>
  <sheetFormatPr defaultColWidth="8.625" defaultRowHeight="12.75"/>
  <cols>
    <col min="1" max="1" width="3.375" style="30" customWidth="1"/>
    <col min="2" max="2" width="34.375" style="30" customWidth="1"/>
    <col min="3" max="3" width="6.00390625" style="30" customWidth="1"/>
    <col min="4" max="4" width="9.625" style="148" customWidth="1"/>
    <col min="5" max="7" width="5.625" style="148" customWidth="1"/>
    <col min="8" max="8" width="4.25390625" style="148" customWidth="1"/>
    <col min="9" max="9" width="9.125" style="148" customWidth="1"/>
    <col min="10" max="10" width="11.625" style="148" customWidth="1"/>
    <col min="11" max="11" width="6.00390625" style="148" customWidth="1"/>
    <col min="12" max="12" width="6.375" style="148" customWidth="1"/>
    <col min="13" max="13" width="4.375" style="148" customWidth="1"/>
    <col min="14" max="14" width="5.625" style="148" customWidth="1"/>
    <col min="15" max="15" width="8.625" style="148" customWidth="1"/>
    <col min="16" max="17" width="5.625" style="148" customWidth="1"/>
    <col min="18" max="16384" width="8.625" style="30" customWidth="1"/>
  </cols>
  <sheetData>
    <row r="1" spans="1:15" ht="10.5" customHeight="1">
      <c r="A1" s="93"/>
      <c r="B1" s="93"/>
      <c r="C1" s="93"/>
      <c r="D1" s="146"/>
      <c r="E1" s="146"/>
      <c r="F1" s="146"/>
      <c r="G1" s="147">
        <v>3</v>
      </c>
      <c r="H1" s="146"/>
      <c r="I1" s="146"/>
      <c r="J1" s="146"/>
      <c r="K1" s="146"/>
      <c r="L1" s="146"/>
      <c r="M1" s="146"/>
      <c r="N1" s="146"/>
      <c r="O1" s="146"/>
    </row>
    <row r="2" spans="1:17" s="118" customFormat="1" ht="14.25" customHeight="1">
      <c r="A2" s="297" t="s">
        <v>194</v>
      </c>
      <c r="B2" s="297"/>
      <c r="C2" s="297"/>
      <c r="D2" s="297"/>
      <c r="E2" s="297"/>
      <c r="F2" s="297"/>
      <c r="G2" s="297"/>
      <c r="H2" s="297"/>
      <c r="I2" s="297"/>
      <c r="J2" s="297"/>
      <c r="K2" s="297"/>
      <c r="L2" s="297"/>
      <c r="M2" s="297"/>
      <c r="N2" s="297"/>
      <c r="O2" s="297"/>
      <c r="P2" s="149"/>
      <c r="Q2" s="149"/>
    </row>
    <row r="3" spans="1:17" s="118" customFormat="1" ht="12" customHeight="1">
      <c r="A3" s="101"/>
      <c r="B3" s="101"/>
      <c r="C3" s="101"/>
      <c r="D3" s="150"/>
      <c r="E3" s="150"/>
      <c r="F3" s="150"/>
      <c r="G3" s="150"/>
      <c r="H3" s="150"/>
      <c r="I3" s="150"/>
      <c r="J3" s="150"/>
      <c r="K3" s="150"/>
      <c r="L3" s="151"/>
      <c r="M3" s="151"/>
      <c r="N3" s="149"/>
      <c r="O3" s="152"/>
      <c r="P3" s="310" t="s">
        <v>133</v>
      </c>
      <c r="Q3" s="310"/>
    </row>
    <row r="4" spans="1:17" s="118" customFormat="1" ht="0.75" customHeight="1">
      <c r="A4" s="101"/>
      <c r="B4" s="101"/>
      <c r="C4" s="101"/>
      <c r="D4" s="150"/>
      <c r="E4" s="150"/>
      <c r="F4" s="150"/>
      <c r="G4" s="150"/>
      <c r="H4" s="150"/>
      <c r="I4" s="150"/>
      <c r="J4" s="150"/>
      <c r="K4" s="150"/>
      <c r="L4" s="150"/>
      <c r="M4" s="150"/>
      <c r="N4" s="149"/>
      <c r="O4" s="149"/>
      <c r="P4" s="149"/>
      <c r="Q4" s="149"/>
    </row>
    <row r="5" spans="1:17" s="119" customFormat="1" ht="15.75" customHeight="1">
      <c r="A5" s="313"/>
      <c r="B5" s="314"/>
      <c r="C5" s="324" t="s">
        <v>0</v>
      </c>
      <c r="D5" s="318" t="s">
        <v>401</v>
      </c>
      <c r="E5" s="333" t="s">
        <v>732</v>
      </c>
      <c r="F5" s="334"/>
      <c r="G5" s="335"/>
      <c r="H5" s="333" t="s">
        <v>217</v>
      </c>
      <c r="I5" s="334"/>
      <c r="J5" s="334"/>
      <c r="K5" s="335"/>
      <c r="L5" s="320" t="s">
        <v>417</v>
      </c>
      <c r="M5" s="321"/>
      <c r="N5" s="321"/>
      <c r="O5" s="321"/>
      <c r="P5" s="315" t="s">
        <v>635</v>
      </c>
      <c r="Q5" s="315" t="s">
        <v>636</v>
      </c>
    </row>
    <row r="6" spans="1:17" s="119" customFormat="1" ht="33.75" customHeight="1">
      <c r="A6" s="314"/>
      <c r="B6" s="314"/>
      <c r="C6" s="324"/>
      <c r="D6" s="318"/>
      <c r="E6" s="336"/>
      <c r="F6" s="337"/>
      <c r="G6" s="338"/>
      <c r="H6" s="336"/>
      <c r="I6" s="337"/>
      <c r="J6" s="337"/>
      <c r="K6" s="338"/>
      <c r="L6" s="322"/>
      <c r="M6" s="323"/>
      <c r="N6" s="323"/>
      <c r="O6" s="323"/>
      <c r="P6" s="316"/>
      <c r="Q6" s="316"/>
    </row>
    <row r="7" spans="1:17" s="119" customFormat="1" ht="17.25" customHeight="1">
      <c r="A7" s="314"/>
      <c r="B7" s="314"/>
      <c r="C7" s="324"/>
      <c r="D7" s="318"/>
      <c r="E7" s="339"/>
      <c r="F7" s="340"/>
      <c r="G7" s="341"/>
      <c r="H7" s="339"/>
      <c r="I7" s="340"/>
      <c r="J7" s="340"/>
      <c r="K7" s="341"/>
      <c r="L7" s="351" t="s">
        <v>603</v>
      </c>
      <c r="M7" s="356" t="s">
        <v>412</v>
      </c>
      <c r="N7" s="357"/>
      <c r="O7" s="357"/>
      <c r="P7" s="316"/>
      <c r="Q7" s="316"/>
    </row>
    <row r="8" spans="1:17" s="119" customFormat="1" ht="137.25" customHeight="1">
      <c r="A8" s="314"/>
      <c r="B8" s="314"/>
      <c r="C8" s="324"/>
      <c r="D8" s="319"/>
      <c r="E8" s="155" t="s">
        <v>415</v>
      </c>
      <c r="F8" s="155" t="s">
        <v>416</v>
      </c>
      <c r="G8" s="156" t="s">
        <v>685</v>
      </c>
      <c r="H8" s="155" t="s">
        <v>641</v>
      </c>
      <c r="I8" s="155" t="s">
        <v>686</v>
      </c>
      <c r="J8" s="155" t="s">
        <v>642</v>
      </c>
      <c r="K8" s="157" t="s">
        <v>188</v>
      </c>
      <c r="L8" s="351"/>
      <c r="M8" s="158" t="s">
        <v>413</v>
      </c>
      <c r="N8" s="159" t="s">
        <v>604</v>
      </c>
      <c r="O8" s="159" t="s">
        <v>414</v>
      </c>
      <c r="P8" s="317"/>
      <c r="Q8" s="317"/>
    </row>
    <row r="9" spans="1:17" s="20" customFormat="1" ht="15.75" customHeight="1">
      <c r="A9" s="326" t="s">
        <v>170</v>
      </c>
      <c r="B9" s="327"/>
      <c r="C9" s="40" t="s">
        <v>171</v>
      </c>
      <c r="D9" s="154" t="s">
        <v>10</v>
      </c>
      <c r="E9" s="153" t="s">
        <v>14</v>
      </c>
      <c r="F9" s="153" t="s">
        <v>49</v>
      </c>
      <c r="G9" s="153" t="s">
        <v>59</v>
      </c>
      <c r="H9" s="153" t="s">
        <v>114</v>
      </c>
      <c r="I9" s="154" t="s">
        <v>112</v>
      </c>
      <c r="J9" s="154" t="s">
        <v>115</v>
      </c>
      <c r="K9" s="154" t="s">
        <v>116</v>
      </c>
      <c r="L9" s="154" t="s">
        <v>117</v>
      </c>
      <c r="M9" s="154" t="s">
        <v>118</v>
      </c>
      <c r="N9" s="154" t="s">
        <v>119</v>
      </c>
      <c r="O9" s="154" t="s">
        <v>120</v>
      </c>
      <c r="P9" s="154">
        <v>13</v>
      </c>
      <c r="Q9" s="154">
        <v>14</v>
      </c>
    </row>
    <row r="10" spans="1:17" s="20" customFormat="1" ht="24.75" customHeight="1">
      <c r="A10" s="354" t="s">
        <v>747</v>
      </c>
      <c r="B10" s="355"/>
      <c r="C10" s="97" t="s">
        <v>10</v>
      </c>
      <c r="D10" s="215">
        <f>D11+D42</f>
        <v>2811</v>
      </c>
      <c r="E10" s="180">
        <f aca="true" t="shared" si="0" ref="E10:Q10">E11+E42</f>
        <v>196</v>
      </c>
      <c r="F10" s="180">
        <f t="shared" si="0"/>
        <v>2503</v>
      </c>
      <c r="G10" s="180">
        <f t="shared" si="0"/>
        <v>112</v>
      </c>
      <c r="H10" s="180">
        <f t="shared" si="0"/>
        <v>1661</v>
      </c>
      <c r="I10" s="215">
        <f t="shared" si="0"/>
        <v>87</v>
      </c>
      <c r="J10" s="215">
        <f t="shared" si="0"/>
        <v>98</v>
      </c>
      <c r="K10" s="215">
        <f t="shared" si="0"/>
        <v>965</v>
      </c>
      <c r="L10" s="215">
        <f t="shared" si="0"/>
        <v>2693</v>
      </c>
      <c r="M10" s="215">
        <f t="shared" si="0"/>
        <v>2</v>
      </c>
      <c r="N10" s="215">
        <f t="shared" si="0"/>
        <v>13</v>
      </c>
      <c r="O10" s="215">
        <f t="shared" si="0"/>
        <v>9</v>
      </c>
      <c r="P10" s="180">
        <f t="shared" si="0"/>
        <v>0</v>
      </c>
      <c r="Q10" s="215">
        <f t="shared" si="0"/>
        <v>121</v>
      </c>
    </row>
    <row r="11" spans="1:17" s="20" customFormat="1" ht="18" customHeight="1">
      <c r="A11" s="352" t="s">
        <v>459</v>
      </c>
      <c r="B11" s="353"/>
      <c r="C11" s="97" t="s">
        <v>14</v>
      </c>
      <c r="D11" s="215">
        <f>D12+D13+D14+D15+D16+D28+D30+D34+D35+D36+D37+D38+D39+D40+D41</f>
        <v>21</v>
      </c>
      <c r="E11" s="215">
        <f aca="true" t="shared" si="1" ref="E11:Q11">E12+E13+E14+E15+E16+E28+E30+E34+E35+E36+E37+E38+E39+E40+E41</f>
        <v>11</v>
      </c>
      <c r="F11" s="215">
        <f t="shared" si="1"/>
        <v>10</v>
      </c>
      <c r="G11" s="179">
        <f t="shared" si="1"/>
        <v>0</v>
      </c>
      <c r="H11" s="179">
        <f t="shared" si="1"/>
        <v>0</v>
      </c>
      <c r="I11" s="179">
        <f t="shared" si="1"/>
        <v>0</v>
      </c>
      <c r="J11" s="215">
        <f t="shared" si="1"/>
        <v>10</v>
      </c>
      <c r="K11" s="215">
        <f t="shared" si="1"/>
        <v>11</v>
      </c>
      <c r="L11" s="215">
        <f t="shared" si="1"/>
        <v>21</v>
      </c>
      <c r="M11" s="179">
        <f t="shared" si="1"/>
        <v>0</v>
      </c>
      <c r="N11" s="215">
        <f t="shared" si="1"/>
        <v>1</v>
      </c>
      <c r="O11" s="179">
        <f t="shared" si="1"/>
        <v>0</v>
      </c>
      <c r="P11" s="179">
        <f t="shared" si="1"/>
        <v>0</v>
      </c>
      <c r="Q11" s="215">
        <f t="shared" si="1"/>
        <v>2</v>
      </c>
    </row>
    <row r="12" spans="1:17" s="20" customFormat="1" ht="25.5" customHeight="1">
      <c r="A12" s="311" t="s">
        <v>605</v>
      </c>
      <c r="B12" s="312"/>
      <c r="C12" s="40" t="s">
        <v>1</v>
      </c>
      <c r="D12" s="215">
        <v>1</v>
      </c>
      <c r="E12" s="222"/>
      <c r="F12" s="222">
        <v>1</v>
      </c>
      <c r="G12" s="222"/>
      <c r="H12" s="222"/>
      <c r="I12" s="215"/>
      <c r="J12" s="215">
        <v>1</v>
      </c>
      <c r="K12" s="215"/>
      <c r="L12" s="215">
        <v>1</v>
      </c>
      <c r="M12" s="179"/>
      <c r="N12" s="179"/>
      <c r="O12" s="179"/>
      <c r="P12" s="221"/>
      <c r="Q12" s="215">
        <v>1</v>
      </c>
    </row>
    <row r="13" spans="1:17" s="20" customFormat="1" ht="23.25" customHeight="1">
      <c r="A13" s="120"/>
      <c r="B13" s="99" t="s">
        <v>622</v>
      </c>
      <c r="C13" s="40" t="s">
        <v>2</v>
      </c>
      <c r="D13" s="215">
        <v>1</v>
      </c>
      <c r="E13" s="222">
        <v>1</v>
      </c>
      <c r="F13" s="222"/>
      <c r="G13" s="222"/>
      <c r="H13" s="222"/>
      <c r="I13" s="215"/>
      <c r="J13" s="215"/>
      <c r="K13" s="215">
        <v>1</v>
      </c>
      <c r="L13" s="215">
        <v>1</v>
      </c>
      <c r="M13" s="179"/>
      <c r="N13" s="179"/>
      <c r="O13" s="179"/>
      <c r="P13" s="221"/>
      <c r="Q13" s="215">
        <v>1</v>
      </c>
    </row>
    <row r="14" spans="1:17" s="20" customFormat="1" ht="29.25" customHeight="1">
      <c r="A14" s="311" t="s">
        <v>463</v>
      </c>
      <c r="B14" s="312"/>
      <c r="C14" s="40" t="s">
        <v>3</v>
      </c>
      <c r="D14" s="179"/>
      <c r="E14" s="223"/>
      <c r="F14" s="223"/>
      <c r="G14" s="223"/>
      <c r="H14" s="223"/>
      <c r="I14" s="179"/>
      <c r="J14" s="179"/>
      <c r="K14" s="179"/>
      <c r="L14" s="179"/>
      <c r="M14" s="179"/>
      <c r="N14" s="179"/>
      <c r="O14" s="179"/>
      <c r="P14" s="221"/>
      <c r="Q14" s="221"/>
    </row>
    <row r="15" spans="1:17" s="20" customFormat="1" ht="19.5" customHeight="1">
      <c r="A15" s="311" t="s">
        <v>464</v>
      </c>
      <c r="B15" s="312"/>
      <c r="C15" s="40" t="s">
        <v>4</v>
      </c>
      <c r="D15" s="179"/>
      <c r="E15" s="223"/>
      <c r="F15" s="223"/>
      <c r="G15" s="223"/>
      <c r="H15" s="223"/>
      <c r="I15" s="179"/>
      <c r="J15" s="179"/>
      <c r="K15" s="179"/>
      <c r="L15" s="179"/>
      <c r="M15" s="179"/>
      <c r="N15" s="179"/>
      <c r="O15" s="179"/>
      <c r="P15" s="221"/>
      <c r="Q15" s="221"/>
    </row>
    <row r="16" spans="1:17" s="20" customFormat="1" ht="16.5" customHeight="1">
      <c r="A16" s="352" t="s">
        <v>465</v>
      </c>
      <c r="B16" s="353"/>
      <c r="C16" s="40" t="s">
        <v>5</v>
      </c>
      <c r="D16" s="215">
        <f>D17+D18+D19+D22+D26</f>
        <v>13</v>
      </c>
      <c r="E16" s="215">
        <f aca="true" t="shared" si="2" ref="E16:Q16">E17+E18+E19+E22+E26</f>
        <v>6</v>
      </c>
      <c r="F16" s="215">
        <f t="shared" si="2"/>
        <v>7</v>
      </c>
      <c r="G16" s="179">
        <f t="shared" si="2"/>
        <v>0</v>
      </c>
      <c r="H16" s="179">
        <f t="shared" si="2"/>
        <v>0</v>
      </c>
      <c r="I16" s="179">
        <f t="shared" si="2"/>
        <v>0</v>
      </c>
      <c r="J16" s="215">
        <f t="shared" si="2"/>
        <v>7</v>
      </c>
      <c r="K16" s="215">
        <f t="shared" si="2"/>
        <v>6</v>
      </c>
      <c r="L16" s="215">
        <f t="shared" si="2"/>
        <v>13</v>
      </c>
      <c r="M16" s="179">
        <f t="shared" si="2"/>
        <v>0</v>
      </c>
      <c r="N16" s="215">
        <f t="shared" si="2"/>
        <v>1</v>
      </c>
      <c r="O16" s="179">
        <f t="shared" si="2"/>
        <v>0</v>
      </c>
      <c r="P16" s="179">
        <f t="shared" si="2"/>
        <v>0</v>
      </c>
      <c r="Q16" s="179">
        <f t="shared" si="2"/>
        <v>0</v>
      </c>
    </row>
    <row r="17" spans="1:17" s="20" customFormat="1" ht="36" customHeight="1">
      <c r="A17" s="120"/>
      <c r="B17" s="99" t="s">
        <v>608</v>
      </c>
      <c r="C17" s="40" t="s">
        <v>418</v>
      </c>
      <c r="D17" s="215">
        <v>3</v>
      </c>
      <c r="E17" s="222">
        <v>1</v>
      </c>
      <c r="F17" s="222">
        <v>2</v>
      </c>
      <c r="G17" s="222"/>
      <c r="H17" s="222"/>
      <c r="I17" s="215"/>
      <c r="J17" s="215">
        <v>2</v>
      </c>
      <c r="K17" s="215">
        <v>1</v>
      </c>
      <c r="L17" s="215">
        <v>3</v>
      </c>
      <c r="M17" s="215"/>
      <c r="N17" s="179"/>
      <c r="O17" s="179"/>
      <c r="P17" s="221"/>
      <c r="Q17" s="221"/>
    </row>
    <row r="18" spans="1:17" s="20" customFormat="1" ht="19.5" customHeight="1">
      <c r="A18" s="120"/>
      <c r="B18" s="99" t="s">
        <v>620</v>
      </c>
      <c r="C18" s="40" t="s">
        <v>419</v>
      </c>
      <c r="D18" s="240"/>
      <c r="E18" s="241"/>
      <c r="F18" s="241"/>
      <c r="G18" s="241"/>
      <c r="H18" s="241"/>
      <c r="I18" s="240"/>
      <c r="J18" s="240"/>
      <c r="K18" s="240"/>
      <c r="L18" s="240"/>
      <c r="M18" s="240"/>
      <c r="N18" s="242"/>
      <c r="O18" s="242"/>
      <c r="P18" s="243"/>
      <c r="Q18" s="221"/>
    </row>
    <row r="19" spans="1:17" s="20" customFormat="1" ht="16.5" customHeight="1">
      <c r="A19" s="120"/>
      <c r="B19" s="121" t="s">
        <v>621</v>
      </c>
      <c r="C19" s="40" t="s">
        <v>420</v>
      </c>
      <c r="D19" s="215">
        <v>6</v>
      </c>
      <c r="E19" s="222">
        <v>3</v>
      </c>
      <c r="F19" s="222">
        <v>3</v>
      </c>
      <c r="G19" s="222"/>
      <c r="H19" s="222"/>
      <c r="I19" s="215"/>
      <c r="J19" s="215">
        <v>3</v>
      </c>
      <c r="K19" s="215">
        <v>3</v>
      </c>
      <c r="L19" s="215">
        <v>6</v>
      </c>
      <c r="M19" s="215"/>
      <c r="N19" s="215">
        <v>1</v>
      </c>
      <c r="O19" s="242"/>
      <c r="P19" s="243"/>
      <c r="Q19" s="243"/>
    </row>
    <row r="20" spans="1:17" s="20" customFormat="1" ht="25.5" customHeight="1">
      <c r="A20" s="120"/>
      <c r="B20" s="122" t="s">
        <v>629</v>
      </c>
      <c r="C20" s="40" t="s">
        <v>606</v>
      </c>
      <c r="D20" s="215">
        <v>4</v>
      </c>
      <c r="E20" s="222">
        <v>2</v>
      </c>
      <c r="F20" s="222">
        <v>2</v>
      </c>
      <c r="G20" s="222"/>
      <c r="H20" s="222"/>
      <c r="I20" s="215"/>
      <c r="J20" s="215">
        <v>2</v>
      </c>
      <c r="K20" s="215">
        <v>2</v>
      </c>
      <c r="L20" s="215">
        <v>4</v>
      </c>
      <c r="M20" s="215"/>
      <c r="N20" s="215"/>
      <c r="O20" s="242"/>
      <c r="P20" s="243"/>
      <c r="Q20" s="243"/>
    </row>
    <row r="21" spans="1:17" s="20" customFormat="1" ht="15.75" customHeight="1">
      <c r="A21" s="120"/>
      <c r="B21" s="122" t="s">
        <v>630</v>
      </c>
      <c r="C21" s="40" t="s">
        <v>631</v>
      </c>
      <c r="D21" s="215">
        <v>2</v>
      </c>
      <c r="E21" s="222">
        <v>1</v>
      </c>
      <c r="F21" s="222">
        <v>1</v>
      </c>
      <c r="G21" s="222"/>
      <c r="H21" s="222"/>
      <c r="I21" s="215"/>
      <c r="J21" s="215">
        <v>1</v>
      </c>
      <c r="K21" s="215">
        <v>1</v>
      </c>
      <c r="L21" s="215">
        <v>2</v>
      </c>
      <c r="M21" s="215"/>
      <c r="N21" s="215">
        <v>1</v>
      </c>
      <c r="O21" s="242"/>
      <c r="P21" s="243"/>
      <c r="Q21" s="243"/>
    </row>
    <row r="22" spans="1:17" s="20" customFormat="1" ht="17.25" customHeight="1">
      <c r="A22" s="120"/>
      <c r="B22" s="122" t="s">
        <v>687</v>
      </c>
      <c r="C22" s="40" t="s">
        <v>421</v>
      </c>
      <c r="D22" s="215"/>
      <c r="E22" s="222"/>
      <c r="F22" s="222"/>
      <c r="G22" s="222"/>
      <c r="H22" s="222"/>
      <c r="I22" s="215"/>
      <c r="J22" s="215"/>
      <c r="K22" s="215"/>
      <c r="L22" s="215"/>
      <c r="M22" s="215"/>
      <c r="N22" s="179"/>
      <c r="O22" s="179"/>
      <c r="P22" s="221"/>
      <c r="Q22" s="221"/>
    </row>
    <row r="23" spans="1:17" s="20" customFormat="1" ht="23.25" customHeight="1">
      <c r="A23" s="120"/>
      <c r="B23" s="121" t="s">
        <v>688</v>
      </c>
      <c r="C23" s="40" t="s">
        <v>618</v>
      </c>
      <c r="D23" s="179"/>
      <c r="E23" s="223"/>
      <c r="F23" s="223"/>
      <c r="G23" s="223"/>
      <c r="H23" s="223"/>
      <c r="I23" s="179"/>
      <c r="J23" s="179"/>
      <c r="K23" s="179"/>
      <c r="L23" s="179"/>
      <c r="M23" s="179"/>
      <c r="N23" s="179"/>
      <c r="O23" s="179"/>
      <c r="P23" s="221"/>
      <c r="Q23" s="221"/>
    </row>
    <row r="24" spans="1:17" s="20" customFormat="1" ht="22.5" customHeight="1">
      <c r="A24" s="350" t="s">
        <v>59</v>
      </c>
      <c r="B24" s="350"/>
      <c r="C24" s="350"/>
      <c r="D24" s="350"/>
      <c r="E24" s="350"/>
      <c r="F24" s="350"/>
      <c r="G24" s="350"/>
      <c r="H24" s="350"/>
      <c r="I24" s="350"/>
      <c r="J24" s="350"/>
      <c r="K24" s="350"/>
      <c r="L24" s="350"/>
      <c r="M24" s="350"/>
      <c r="N24" s="350"/>
      <c r="O24" s="350"/>
      <c r="P24" s="350"/>
      <c r="Q24" s="350"/>
    </row>
    <row r="25" spans="1:17" s="20" customFormat="1" ht="17.25" customHeight="1">
      <c r="A25" s="326" t="s">
        <v>170</v>
      </c>
      <c r="B25" s="327"/>
      <c r="C25" s="40" t="s">
        <v>171</v>
      </c>
      <c r="D25" s="154" t="s">
        <v>10</v>
      </c>
      <c r="E25" s="153" t="s">
        <v>14</v>
      </c>
      <c r="F25" s="153" t="s">
        <v>49</v>
      </c>
      <c r="G25" s="153" t="s">
        <v>59</v>
      </c>
      <c r="H25" s="153" t="s">
        <v>114</v>
      </c>
      <c r="I25" s="154" t="s">
        <v>112</v>
      </c>
      <c r="J25" s="154" t="s">
        <v>115</v>
      </c>
      <c r="K25" s="154" t="s">
        <v>116</v>
      </c>
      <c r="L25" s="154" t="s">
        <v>117</v>
      </c>
      <c r="M25" s="154" t="s">
        <v>118</v>
      </c>
      <c r="N25" s="154" t="s">
        <v>119</v>
      </c>
      <c r="O25" s="154" t="s">
        <v>120</v>
      </c>
      <c r="P25" s="154">
        <v>13</v>
      </c>
      <c r="Q25" s="154">
        <v>14</v>
      </c>
    </row>
    <row r="26" spans="1:17" s="20" customFormat="1" ht="19.5" customHeight="1">
      <c r="A26" s="120"/>
      <c r="B26" s="121" t="s">
        <v>189</v>
      </c>
      <c r="C26" s="40" t="s">
        <v>461</v>
      </c>
      <c r="D26" s="215">
        <v>4</v>
      </c>
      <c r="E26" s="222">
        <v>2</v>
      </c>
      <c r="F26" s="222">
        <v>2</v>
      </c>
      <c r="G26" s="222"/>
      <c r="H26" s="222"/>
      <c r="I26" s="215"/>
      <c r="J26" s="215">
        <v>2</v>
      </c>
      <c r="K26" s="215">
        <v>2</v>
      </c>
      <c r="L26" s="215">
        <v>4</v>
      </c>
      <c r="M26" s="215"/>
      <c r="N26" s="179"/>
      <c r="O26" s="179"/>
      <c r="P26" s="243"/>
      <c r="Q26" s="243"/>
    </row>
    <row r="27" spans="1:17" s="20" customFormat="1" ht="25.5" customHeight="1">
      <c r="A27" s="120"/>
      <c r="B27" s="121" t="s">
        <v>688</v>
      </c>
      <c r="C27" s="40" t="s">
        <v>689</v>
      </c>
      <c r="D27" s="215">
        <v>4</v>
      </c>
      <c r="E27" s="215">
        <v>2</v>
      </c>
      <c r="F27" s="215">
        <v>2</v>
      </c>
      <c r="G27" s="215"/>
      <c r="H27" s="215"/>
      <c r="I27" s="215"/>
      <c r="J27" s="215">
        <v>2</v>
      </c>
      <c r="K27" s="215">
        <v>2</v>
      </c>
      <c r="L27" s="215">
        <v>4</v>
      </c>
      <c r="M27" s="215"/>
      <c r="N27" s="179"/>
      <c r="O27" s="179"/>
      <c r="P27" s="243"/>
      <c r="Q27" s="243"/>
    </row>
    <row r="28" spans="1:17" s="20" customFormat="1" ht="19.5" customHeight="1">
      <c r="A28" s="331" t="s">
        <v>749</v>
      </c>
      <c r="B28" s="332"/>
      <c r="C28" s="40" t="s">
        <v>15</v>
      </c>
      <c r="D28" s="215">
        <v>6</v>
      </c>
      <c r="E28" s="222">
        <v>4</v>
      </c>
      <c r="F28" s="222">
        <v>2</v>
      </c>
      <c r="G28" s="222"/>
      <c r="H28" s="222"/>
      <c r="I28" s="215"/>
      <c r="J28" s="215">
        <v>2</v>
      </c>
      <c r="K28" s="215">
        <v>4</v>
      </c>
      <c r="L28" s="215">
        <v>6</v>
      </c>
      <c r="M28" s="215"/>
      <c r="N28" s="179"/>
      <c r="O28" s="179"/>
      <c r="P28" s="243"/>
      <c r="Q28" s="243"/>
    </row>
    <row r="29" spans="1:17" s="20" customFormat="1" ht="25.5" customHeight="1">
      <c r="A29" s="103"/>
      <c r="B29" s="99" t="s">
        <v>612</v>
      </c>
      <c r="C29" s="106" t="s">
        <v>422</v>
      </c>
      <c r="D29" s="215">
        <v>1</v>
      </c>
      <c r="E29" s="215">
        <v>1</v>
      </c>
      <c r="F29" s="215"/>
      <c r="G29" s="215"/>
      <c r="H29" s="215"/>
      <c r="I29" s="215"/>
      <c r="J29" s="215"/>
      <c r="K29" s="215">
        <v>1</v>
      </c>
      <c r="L29" s="215">
        <v>1</v>
      </c>
      <c r="M29" s="215"/>
      <c r="N29" s="179"/>
      <c r="O29" s="179"/>
      <c r="P29" s="221"/>
      <c r="Q29" s="221"/>
    </row>
    <row r="30" spans="1:17" s="20" customFormat="1" ht="18" customHeight="1">
      <c r="A30" s="123"/>
      <c r="B30" s="122" t="s">
        <v>462</v>
      </c>
      <c r="C30" s="40" t="s">
        <v>16</v>
      </c>
      <c r="D30" s="154">
        <f>D31+D32+D33</f>
        <v>0</v>
      </c>
      <c r="E30" s="154">
        <f aca="true" t="shared" si="3" ref="E30:Q30">E31+E32+E33</f>
        <v>0</v>
      </c>
      <c r="F30" s="154">
        <f t="shared" si="3"/>
        <v>0</v>
      </c>
      <c r="G30" s="154">
        <f t="shared" si="3"/>
        <v>0</v>
      </c>
      <c r="H30" s="154">
        <f t="shared" si="3"/>
        <v>0</v>
      </c>
      <c r="I30" s="154">
        <f t="shared" si="3"/>
        <v>0</v>
      </c>
      <c r="J30" s="154">
        <f t="shared" si="3"/>
        <v>0</v>
      </c>
      <c r="K30" s="154">
        <f t="shared" si="3"/>
        <v>0</v>
      </c>
      <c r="L30" s="154">
        <f t="shared" si="3"/>
        <v>0</v>
      </c>
      <c r="M30" s="154">
        <f t="shared" si="3"/>
        <v>0</v>
      </c>
      <c r="N30" s="154">
        <f t="shared" si="3"/>
        <v>0</v>
      </c>
      <c r="O30" s="154">
        <f t="shared" si="3"/>
        <v>0</v>
      </c>
      <c r="P30" s="154">
        <f t="shared" si="3"/>
        <v>0</v>
      </c>
      <c r="Q30" s="154">
        <f t="shared" si="3"/>
        <v>0</v>
      </c>
    </row>
    <row r="31" spans="1:17" s="20" customFormat="1" ht="30.75" customHeight="1">
      <c r="A31" s="120"/>
      <c r="B31" s="121" t="s">
        <v>632</v>
      </c>
      <c r="C31" s="40" t="s">
        <v>423</v>
      </c>
      <c r="D31" s="154"/>
      <c r="E31" s="153"/>
      <c r="F31" s="153"/>
      <c r="G31" s="153"/>
      <c r="H31" s="153"/>
      <c r="I31" s="154"/>
      <c r="J31" s="154"/>
      <c r="K31" s="154"/>
      <c r="L31" s="154"/>
      <c r="M31" s="154"/>
      <c r="N31" s="154"/>
      <c r="O31" s="154"/>
      <c r="P31" s="160"/>
      <c r="Q31" s="160"/>
    </row>
    <row r="32" spans="1:17" s="20" customFormat="1" ht="18" customHeight="1">
      <c r="A32" s="120"/>
      <c r="B32" s="121" t="s">
        <v>633</v>
      </c>
      <c r="C32" s="40" t="s">
        <v>424</v>
      </c>
      <c r="D32" s="154"/>
      <c r="E32" s="153"/>
      <c r="F32" s="153"/>
      <c r="G32" s="153"/>
      <c r="H32" s="153"/>
      <c r="I32" s="154"/>
      <c r="J32" s="154"/>
      <c r="K32" s="154"/>
      <c r="L32" s="154"/>
      <c r="M32" s="154"/>
      <c r="N32" s="154"/>
      <c r="O32" s="154"/>
      <c r="P32" s="160"/>
      <c r="Q32" s="160"/>
    </row>
    <row r="33" spans="1:17" s="20" customFormat="1" ht="21" customHeight="1">
      <c r="A33" s="120"/>
      <c r="B33" s="121" t="s">
        <v>176</v>
      </c>
      <c r="C33" s="40" t="s">
        <v>613</v>
      </c>
      <c r="D33" s="154"/>
      <c r="E33" s="153"/>
      <c r="F33" s="153"/>
      <c r="G33" s="153"/>
      <c r="H33" s="153"/>
      <c r="I33" s="154"/>
      <c r="J33" s="154"/>
      <c r="K33" s="154"/>
      <c r="L33" s="154"/>
      <c r="M33" s="154"/>
      <c r="N33" s="154"/>
      <c r="O33" s="154"/>
      <c r="P33" s="160"/>
      <c r="Q33" s="160"/>
    </row>
    <row r="34" spans="1:17" s="20" customFormat="1" ht="27" customHeight="1">
      <c r="A34" s="342" t="s">
        <v>192</v>
      </c>
      <c r="B34" s="343"/>
      <c r="C34" s="40" t="s">
        <v>17</v>
      </c>
      <c r="D34" s="154"/>
      <c r="E34" s="153"/>
      <c r="F34" s="153"/>
      <c r="G34" s="153"/>
      <c r="H34" s="153"/>
      <c r="I34" s="154"/>
      <c r="J34" s="154"/>
      <c r="K34" s="154"/>
      <c r="L34" s="154"/>
      <c r="M34" s="154"/>
      <c r="N34" s="154"/>
      <c r="O34" s="154"/>
      <c r="P34" s="160"/>
      <c r="Q34" s="160"/>
    </row>
    <row r="35" spans="1:17" s="20" customFormat="1" ht="18.75" customHeight="1">
      <c r="A35" s="342" t="s">
        <v>190</v>
      </c>
      <c r="B35" s="343"/>
      <c r="C35" s="40" t="s">
        <v>18</v>
      </c>
      <c r="D35" s="154"/>
      <c r="E35" s="153"/>
      <c r="F35" s="153"/>
      <c r="G35" s="153"/>
      <c r="H35" s="153"/>
      <c r="I35" s="154"/>
      <c r="J35" s="154"/>
      <c r="K35" s="154"/>
      <c r="L35" s="154"/>
      <c r="M35" s="154"/>
      <c r="N35" s="154"/>
      <c r="O35" s="154"/>
      <c r="P35" s="160"/>
      <c r="Q35" s="160"/>
    </row>
    <row r="36" spans="1:17" s="20" customFormat="1" ht="18.75" customHeight="1">
      <c r="A36" s="330" t="s">
        <v>152</v>
      </c>
      <c r="B36" s="330"/>
      <c r="C36" s="40" t="s">
        <v>19</v>
      </c>
      <c r="D36" s="154"/>
      <c r="E36" s="153"/>
      <c r="F36" s="153"/>
      <c r="G36" s="153"/>
      <c r="H36" s="153"/>
      <c r="I36" s="154"/>
      <c r="J36" s="154"/>
      <c r="K36" s="154"/>
      <c r="L36" s="154"/>
      <c r="M36" s="154"/>
      <c r="N36" s="154"/>
      <c r="O36" s="154"/>
      <c r="P36" s="160"/>
      <c r="Q36" s="160"/>
    </row>
    <row r="37" spans="1:17" s="20" customFormat="1" ht="18.75" customHeight="1">
      <c r="A37" s="358" t="s">
        <v>149</v>
      </c>
      <c r="B37" s="359"/>
      <c r="C37" s="40" t="s">
        <v>20</v>
      </c>
      <c r="D37" s="154"/>
      <c r="E37" s="153"/>
      <c r="F37" s="153"/>
      <c r="G37" s="153"/>
      <c r="H37" s="153"/>
      <c r="I37" s="154"/>
      <c r="J37" s="154"/>
      <c r="K37" s="154"/>
      <c r="L37" s="154"/>
      <c r="M37" s="154"/>
      <c r="N37" s="154"/>
      <c r="O37" s="154"/>
      <c r="P37" s="160"/>
      <c r="Q37" s="160"/>
    </row>
    <row r="38" spans="1:17" s="20" customFormat="1" ht="18.75" customHeight="1">
      <c r="A38" s="330" t="s">
        <v>153</v>
      </c>
      <c r="B38" s="330"/>
      <c r="C38" s="40" t="s">
        <v>21</v>
      </c>
      <c r="D38" s="154"/>
      <c r="E38" s="153"/>
      <c r="F38" s="153"/>
      <c r="G38" s="153"/>
      <c r="H38" s="153"/>
      <c r="I38" s="154"/>
      <c r="J38" s="154"/>
      <c r="K38" s="154"/>
      <c r="L38" s="154"/>
      <c r="M38" s="154"/>
      <c r="N38" s="154"/>
      <c r="O38" s="154"/>
      <c r="P38" s="160"/>
      <c r="Q38" s="160"/>
    </row>
    <row r="39" spans="1:21" s="20" customFormat="1" ht="18.75" customHeight="1">
      <c r="A39" s="311" t="s">
        <v>150</v>
      </c>
      <c r="B39" s="312"/>
      <c r="C39" s="40" t="s">
        <v>22</v>
      </c>
      <c r="D39" s="154"/>
      <c r="E39" s="153"/>
      <c r="F39" s="153"/>
      <c r="G39" s="153"/>
      <c r="H39" s="153"/>
      <c r="I39" s="154"/>
      <c r="J39" s="154"/>
      <c r="K39" s="154"/>
      <c r="L39" s="154"/>
      <c r="M39" s="154"/>
      <c r="N39" s="154"/>
      <c r="O39" s="154"/>
      <c r="P39" s="160"/>
      <c r="Q39" s="160"/>
      <c r="U39" s="20" t="s">
        <v>611</v>
      </c>
    </row>
    <row r="40" spans="1:17" s="20" customFormat="1" ht="21.75" customHeight="1">
      <c r="A40" s="328" t="s">
        <v>157</v>
      </c>
      <c r="B40" s="329"/>
      <c r="C40" s="40" t="s">
        <v>23</v>
      </c>
      <c r="D40" s="154"/>
      <c r="E40" s="153"/>
      <c r="F40" s="153"/>
      <c r="G40" s="153"/>
      <c r="H40" s="153"/>
      <c r="I40" s="154"/>
      <c r="J40" s="154"/>
      <c r="K40" s="154"/>
      <c r="L40" s="154"/>
      <c r="M40" s="154"/>
      <c r="N40" s="154"/>
      <c r="O40" s="154"/>
      <c r="P40" s="160"/>
      <c r="Q40" s="160"/>
    </row>
    <row r="41" spans="1:17" s="20" customFormat="1" ht="21" customHeight="1">
      <c r="A41" s="328" t="s">
        <v>158</v>
      </c>
      <c r="B41" s="329"/>
      <c r="C41" s="40" t="s">
        <v>24</v>
      </c>
      <c r="D41" s="215"/>
      <c r="E41" s="222"/>
      <c r="F41" s="222"/>
      <c r="G41" s="222"/>
      <c r="H41" s="222"/>
      <c r="I41" s="215"/>
      <c r="J41" s="215"/>
      <c r="K41" s="215"/>
      <c r="L41" s="215"/>
      <c r="M41" s="179"/>
      <c r="N41" s="179"/>
      <c r="O41" s="179"/>
      <c r="P41" s="221"/>
      <c r="Q41" s="160"/>
    </row>
    <row r="42" spans="1:17" s="125" customFormat="1" ht="16.5" customHeight="1">
      <c r="A42" s="361" t="s">
        <v>460</v>
      </c>
      <c r="B42" s="362"/>
      <c r="C42" s="97" t="s">
        <v>49</v>
      </c>
      <c r="D42" s="226">
        <f aca="true" t="shared" si="4" ref="D42:Q42">D43+D44+D45+D46+D59+D61+D65+D66+D67+D68+D69+D70+D71+D72+D73+D74+D76+D77+D47</f>
        <v>2790</v>
      </c>
      <c r="E42" s="226">
        <f t="shared" si="4"/>
        <v>185</v>
      </c>
      <c r="F42" s="226">
        <f t="shared" si="4"/>
        <v>2493</v>
      </c>
      <c r="G42" s="226">
        <f t="shared" si="4"/>
        <v>112</v>
      </c>
      <c r="H42" s="226">
        <f t="shared" si="4"/>
        <v>1661</v>
      </c>
      <c r="I42" s="226">
        <f t="shared" si="4"/>
        <v>87</v>
      </c>
      <c r="J42" s="226">
        <f t="shared" si="4"/>
        <v>88</v>
      </c>
      <c r="K42" s="226">
        <f t="shared" si="4"/>
        <v>954</v>
      </c>
      <c r="L42" s="226">
        <f t="shared" si="4"/>
        <v>2672</v>
      </c>
      <c r="M42" s="226">
        <f t="shared" si="4"/>
        <v>2</v>
      </c>
      <c r="N42" s="226">
        <f t="shared" si="4"/>
        <v>12</v>
      </c>
      <c r="O42" s="226">
        <f t="shared" si="4"/>
        <v>9</v>
      </c>
      <c r="P42" s="224">
        <f t="shared" si="4"/>
        <v>0</v>
      </c>
      <c r="Q42" s="232">
        <f t="shared" si="4"/>
        <v>119</v>
      </c>
    </row>
    <row r="43" spans="1:17" ht="25.5" customHeight="1">
      <c r="A43" s="311" t="s">
        <v>605</v>
      </c>
      <c r="B43" s="312"/>
      <c r="C43" s="40" t="s">
        <v>6</v>
      </c>
      <c r="D43" s="226">
        <v>25</v>
      </c>
      <c r="E43" s="224"/>
      <c r="F43" s="226">
        <v>17</v>
      </c>
      <c r="G43" s="226">
        <v>8</v>
      </c>
      <c r="H43" s="226"/>
      <c r="I43" s="226">
        <v>8</v>
      </c>
      <c r="J43" s="226">
        <v>4</v>
      </c>
      <c r="K43" s="226">
        <v>13</v>
      </c>
      <c r="L43" s="226">
        <v>25</v>
      </c>
      <c r="M43" s="224"/>
      <c r="N43" s="225"/>
      <c r="O43" s="226">
        <v>2</v>
      </c>
      <c r="P43" s="221"/>
      <c r="Q43" s="180">
        <v>18</v>
      </c>
    </row>
    <row r="44" spans="1:17" ht="24" customHeight="1">
      <c r="A44" s="120"/>
      <c r="B44" s="99" t="s">
        <v>622</v>
      </c>
      <c r="C44" s="40" t="s">
        <v>7</v>
      </c>
      <c r="D44" s="226"/>
      <c r="E44" s="224"/>
      <c r="F44" s="224"/>
      <c r="G44" s="224"/>
      <c r="H44" s="224"/>
      <c r="I44" s="224"/>
      <c r="J44" s="224"/>
      <c r="K44" s="224"/>
      <c r="L44" s="224"/>
      <c r="M44" s="224"/>
      <c r="N44" s="225"/>
      <c r="O44" s="224"/>
      <c r="P44" s="221"/>
      <c r="Q44" s="160"/>
    </row>
    <row r="45" spans="1:17" ht="28.5" customHeight="1">
      <c r="A45" s="344" t="s">
        <v>191</v>
      </c>
      <c r="B45" s="345"/>
      <c r="C45" s="40" t="s">
        <v>8</v>
      </c>
      <c r="D45" s="226">
        <v>6</v>
      </c>
      <c r="E45" s="226"/>
      <c r="F45" s="226">
        <v>6</v>
      </c>
      <c r="G45" s="226"/>
      <c r="H45" s="226">
        <v>6</v>
      </c>
      <c r="I45" s="226"/>
      <c r="J45" s="226"/>
      <c r="K45" s="226"/>
      <c r="L45" s="226">
        <v>6</v>
      </c>
      <c r="M45" s="224"/>
      <c r="N45" s="225"/>
      <c r="O45" s="225"/>
      <c r="P45" s="221"/>
      <c r="Q45" s="160"/>
    </row>
    <row r="46" spans="1:17" ht="22.5" customHeight="1">
      <c r="A46" s="342" t="s">
        <v>193</v>
      </c>
      <c r="B46" s="343"/>
      <c r="C46" s="40" t="s">
        <v>9</v>
      </c>
      <c r="D46" s="224"/>
      <c r="E46" s="224"/>
      <c r="F46" s="224"/>
      <c r="G46" s="224"/>
      <c r="H46" s="224"/>
      <c r="I46" s="224"/>
      <c r="J46" s="224"/>
      <c r="K46" s="224"/>
      <c r="L46" s="224"/>
      <c r="M46" s="224"/>
      <c r="N46" s="225"/>
      <c r="O46" s="225"/>
      <c r="P46" s="221"/>
      <c r="Q46" s="160"/>
    </row>
    <row r="47" spans="1:22" ht="22.5" customHeight="1">
      <c r="A47" s="348" t="s">
        <v>151</v>
      </c>
      <c r="B47" s="349"/>
      <c r="C47" s="97" t="s">
        <v>50</v>
      </c>
      <c r="D47" s="226">
        <f>D48+D49+D52+D55+D57</f>
        <v>1996</v>
      </c>
      <c r="E47" s="226">
        <f aca="true" t="shared" si="5" ref="E47:Q47">E48+E49+E52+E55+E57</f>
        <v>85</v>
      </c>
      <c r="F47" s="226">
        <f t="shared" si="5"/>
        <v>1837</v>
      </c>
      <c r="G47" s="226">
        <f t="shared" si="5"/>
        <v>74</v>
      </c>
      <c r="H47" s="226">
        <f t="shared" si="5"/>
        <v>1095</v>
      </c>
      <c r="I47" s="226">
        <f t="shared" si="5"/>
        <v>65</v>
      </c>
      <c r="J47" s="226">
        <f t="shared" si="5"/>
        <v>51</v>
      </c>
      <c r="K47" s="226">
        <f t="shared" si="5"/>
        <v>785</v>
      </c>
      <c r="L47" s="226">
        <f t="shared" si="5"/>
        <v>1996</v>
      </c>
      <c r="M47" s="226">
        <f t="shared" si="5"/>
        <v>0</v>
      </c>
      <c r="N47" s="226">
        <f t="shared" si="5"/>
        <v>9</v>
      </c>
      <c r="O47" s="226">
        <f t="shared" si="5"/>
        <v>6</v>
      </c>
      <c r="P47" s="226">
        <f t="shared" si="5"/>
        <v>0</v>
      </c>
      <c r="Q47" s="226">
        <f t="shared" si="5"/>
        <v>7</v>
      </c>
      <c r="R47" s="126"/>
      <c r="S47" s="126"/>
      <c r="T47" s="126"/>
      <c r="U47" s="126"/>
      <c r="V47" s="126"/>
    </row>
    <row r="48" spans="1:17" ht="48" customHeight="1">
      <c r="A48" s="120"/>
      <c r="B48" s="99" t="s">
        <v>609</v>
      </c>
      <c r="C48" s="40" t="s">
        <v>454</v>
      </c>
      <c r="D48" s="226">
        <v>384</v>
      </c>
      <c r="E48" s="226">
        <v>23</v>
      </c>
      <c r="F48" s="226">
        <v>341</v>
      </c>
      <c r="G48" s="226">
        <v>20</v>
      </c>
      <c r="H48" s="226">
        <v>265</v>
      </c>
      <c r="I48" s="226">
        <v>20</v>
      </c>
      <c r="J48" s="226">
        <v>11</v>
      </c>
      <c r="K48" s="226">
        <v>88</v>
      </c>
      <c r="L48" s="226">
        <v>384</v>
      </c>
      <c r="M48" s="224"/>
      <c r="N48" s="226">
        <v>3</v>
      </c>
      <c r="O48" s="226">
        <v>1</v>
      </c>
      <c r="P48" s="221"/>
      <c r="Q48" s="160"/>
    </row>
    <row r="49" spans="1:17" ht="24" customHeight="1">
      <c r="A49" s="124"/>
      <c r="B49" s="121" t="s">
        <v>174</v>
      </c>
      <c r="C49" s="40" t="s">
        <v>614</v>
      </c>
      <c r="D49" s="226">
        <v>20</v>
      </c>
      <c r="E49" s="224"/>
      <c r="F49" s="226">
        <v>17</v>
      </c>
      <c r="G49" s="226">
        <v>3</v>
      </c>
      <c r="H49" s="226">
        <v>4</v>
      </c>
      <c r="I49" s="226">
        <v>3</v>
      </c>
      <c r="J49" s="226"/>
      <c r="K49" s="226">
        <v>13</v>
      </c>
      <c r="L49" s="226">
        <v>20</v>
      </c>
      <c r="M49" s="226"/>
      <c r="N49" s="227"/>
      <c r="O49" s="227"/>
      <c r="P49" s="230"/>
      <c r="Q49" s="220"/>
    </row>
    <row r="50" spans="1:17" ht="13.5" customHeight="1">
      <c r="A50" s="350" t="s">
        <v>114</v>
      </c>
      <c r="B50" s="350"/>
      <c r="C50" s="350"/>
      <c r="D50" s="350"/>
      <c r="E50" s="350"/>
      <c r="F50" s="350"/>
      <c r="G50" s="350"/>
      <c r="H50" s="350"/>
      <c r="I50" s="350"/>
      <c r="J50" s="350"/>
      <c r="K50" s="350"/>
      <c r="L50" s="350"/>
      <c r="M50" s="350"/>
      <c r="N50" s="350"/>
      <c r="O50" s="350"/>
      <c r="P50" s="350"/>
      <c r="Q50" s="350"/>
    </row>
    <row r="51" spans="1:17" ht="19.5" customHeight="1">
      <c r="A51" s="326" t="s">
        <v>170</v>
      </c>
      <c r="B51" s="327"/>
      <c r="C51" s="40" t="s">
        <v>171</v>
      </c>
      <c r="D51" s="154" t="s">
        <v>10</v>
      </c>
      <c r="E51" s="153" t="s">
        <v>14</v>
      </c>
      <c r="F51" s="153" t="s">
        <v>49</v>
      </c>
      <c r="G51" s="153" t="s">
        <v>59</v>
      </c>
      <c r="H51" s="153" t="s">
        <v>114</v>
      </c>
      <c r="I51" s="154" t="s">
        <v>112</v>
      </c>
      <c r="J51" s="154" t="s">
        <v>115</v>
      </c>
      <c r="K51" s="154" t="s">
        <v>116</v>
      </c>
      <c r="L51" s="154" t="s">
        <v>117</v>
      </c>
      <c r="M51" s="154" t="s">
        <v>118</v>
      </c>
      <c r="N51" s="154" t="s">
        <v>119</v>
      </c>
      <c r="O51" s="154" t="s">
        <v>120</v>
      </c>
      <c r="P51" s="154">
        <v>13</v>
      </c>
      <c r="Q51" s="154">
        <v>14</v>
      </c>
    </row>
    <row r="52" spans="1:17" ht="19.5" customHeight="1">
      <c r="A52" s="124" t="s">
        <v>124</v>
      </c>
      <c r="B52" s="231" t="s">
        <v>175</v>
      </c>
      <c r="C52" s="40" t="s">
        <v>615</v>
      </c>
      <c r="D52" s="226">
        <v>740</v>
      </c>
      <c r="E52" s="226">
        <v>23</v>
      </c>
      <c r="F52" s="226">
        <v>701</v>
      </c>
      <c r="G52" s="226">
        <v>16</v>
      </c>
      <c r="H52" s="226">
        <v>265</v>
      </c>
      <c r="I52" s="226">
        <v>16</v>
      </c>
      <c r="J52" s="226">
        <v>20</v>
      </c>
      <c r="K52" s="226">
        <v>439</v>
      </c>
      <c r="L52" s="226">
        <v>740</v>
      </c>
      <c r="M52" s="224"/>
      <c r="N52" s="226">
        <v>2</v>
      </c>
      <c r="O52" s="226">
        <v>1</v>
      </c>
      <c r="P52" s="215"/>
      <c r="Q52" s="215">
        <v>7</v>
      </c>
    </row>
    <row r="53" spans="1:17" ht="24" customHeight="1">
      <c r="A53" s="124"/>
      <c r="B53" s="122" t="s">
        <v>629</v>
      </c>
      <c r="C53" s="40" t="s">
        <v>616</v>
      </c>
      <c r="D53" s="226">
        <v>685</v>
      </c>
      <c r="E53" s="226">
        <v>23</v>
      </c>
      <c r="F53" s="226">
        <v>646</v>
      </c>
      <c r="G53" s="226">
        <v>16</v>
      </c>
      <c r="H53" s="226">
        <v>250</v>
      </c>
      <c r="I53" s="226">
        <v>16</v>
      </c>
      <c r="J53" s="226">
        <v>18</v>
      </c>
      <c r="K53" s="226">
        <v>401</v>
      </c>
      <c r="L53" s="226">
        <v>685</v>
      </c>
      <c r="M53" s="224"/>
      <c r="N53" s="225"/>
      <c r="O53" s="225"/>
      <c r="P53" s="215"/>
      <c r="Q53" s="215">
        <v>5</v>
      </c>
    </row>
    <row r="54" spans="1:17" ht="18" customHeight="1">
      <c r="A54" s="124"/>
      <c r="B54" s="122" t="s">
        <v>630</v>
      </c>
      <c r="C54" s="40" t="s">
        <v>634</v>
      </c>
      <c r="D54" s="226">
        <v>55</v>
      </c>
      <c r="E54" s="226"/>
      <c r="F54" s="226">
        <v>55</v>
      </c>
      <c r="G54" s="226"/>
      <c r="H54" s="226">
        <v>15</v>
      </c>
      <c r="I54" s="226"/>
      <c r="J54" s="226">
        <v>2</v>
      </c>
      <c r="K54" s="226">
        <v>38</v>
      </c>
      <c r="L54" s="226">
        <v>55</v>
      </c>
      <c r="M54" s="224"/>
      <c r="N54" s="226">
        <v>2</v>
      </c>
      <c r="O54" s="226">
        <v>1</v>
      </c>
      <c r="P54" s="221"/>
      <c r="Q54" s="215">
        <v>2</v>
      </c>
    </row>
    <row r="55" spans="1:17" ht="21.75" customHeight="1">
      <c r="A55" s="124"/>
      <c r="B55" s="121" t="s">
        <v>607</v>
      </c>
      <c r="C55" s="40" t="s">
        <v>617</v>
      </c>
      <c r="D55" s="226">
        <v>22</v>
      </c>
      <c r="E55" s="224"/>
      <c r="F55" s="226">
        <v>22</v>
      </c>
      <c r="G55" s="224"/>
      <c r="H55" s="226">
        <v>17</v>
      </c>
      <c r="I55" s="226"/>
      <c r="J55" s="226"/>
      <c r="K55" s="226">
        <v>5</v>
      </c>
      <c r="L55" s="226">
        <v>22</v>
      </c>
      <c r="M55" s="224"/>
      <c r="N55" s="226">
        <v>4</v>
      </c>
      <c r="O55" s="225"/>
      <c r="P55" s="221"/>
      <c r="Q55" s="221"/>
    </row>
    <row r="56" spans="1:17" ht="24.75" customHeight="1">
      <c r="A56" s="124"/>
      <c r="B56" s="122" t="s">
        <v>690</v>
      </c>
      <c r="C56" s="106" t="s">
        <v>619</v>
      </c>
      <c r="D56" s="226">
        <v>22</v>
      </c>
      <c r="E56" s="226"/>
      <c r="F56" s="226">
        <v>22</v>
      </c>
      <c r="G56" s="226"/>
      <c r="H56" s="226">
        <v>17</v>
      </c>
      <c r="I56" s="226"/>
      <c r="J56" s="226"/>
      <c r="K56" s="226">
        <v>5</v>
      </c>
      <c r="L56" s="226">
        <v>22</v>
      </c>
      <c r="M56" s="224"/>
      <c r="N56" s="226">
        <v>4</v>
      </c>
      <c r="O56" s="225"/>
      <c r="P56" s="221"/>
      <c r="Q56" s="221"/>
    </row>
    <row r="57" spans="1:17" ht="18.75" customHeight="1">
      <c r="A57" s="127"/>
      <c r="B57" s="121" t="s">
        <v>189</v>
      </c>
      <c r="C57" s="40" t="s">
        <v>623</v>
      </c>
      <c r="D57" s="226">
        <v>830</v>
      </c>
      <c r="E57" s="226">
        <v>39</v>
      </c>
      <c r="F57" s="226">
        <v>756</v>
      </c>
      <c r="G57" s="226">
        <v>35</v>
      </c>
      <c r="H57" s="226">
        <v>544</v>
      </c>
      <c r="I57" s="226">
        <v>26</v>
      </c>
      <c r="J57" s="226">
        <v>20</v>
      </c>
      <c r="K57" s="226">
        <v>240</v>
      </c>
      <c r="L57" s="226">
        <v>830</v>
      </c>
      <c r="M57" s="224"/>
      <c r="N57" s="225"/>
      <c r="O57" s="226">
        <v>4</v>
      </c>
      <c r="P57" s="221"/>
      <c r="Q57" s="221"/>
    </row>
    <row r="58" spans="1:17" ht="24" customHeight="1">
      <c r="A58" s="127"/>
      <c r="B58" s="121" t="s">
        <v>688</v>
      </c>
      <c r="C58" s="40" t="s">
        <v>691</v>
      </c>
      <c r="D58" s="226">
        <v>18</v>
      </c>
      <c r="E58" s="226">
        <v>2</v>
      </c>
      <c r="F58" s="226">
        <v>16</v>
      </c>
      <c r="G58" s="226"/>
      <c r="H58" s="226">
        <v>8</v>
      </c>
      <c r="I58" s="226"/>
      <c r="J58" s="226">
        <v>4</v>
      </c>
      <c r="K58" s="226">
        <v>6</v>
      </c>
      <c r="L58" s="226">
        <v>18</v>
      </c>
      <c r="M58" s="224"/>
      <c r="N58" s="225"/>
      <c r="O58" s="226">
        <v>4</v>
      </c>
      <c r="P58" s="221"/>
      <c r="Q58" s="221"/>
    </row>
    <row r="59" spans="1:17" ht="18.75" customHeight="1">
      <c r="A59" s="325" t="s">
        <v>748</v>
      </c>
      <c r="B59" s="325"/>
      <c r="C59" s="40" t="s">
        <v>51</v>
      </c>
      <c r="D59" s="226">
        <v>403</v>
      </c>
      <c r="E59" s="226">
        <v>21</v>
      </c>
      <c r="F59" s="226">
        <v>376</v>
      </c>
      <c r="G59" s="226">
        <v>6</v>
      </c>
      <c r="H59" s="226">
        <v>336</v>
      </c>
      <c r="I59" s="226">
        <v>4</v>
      </c>
      <c r="J59" s="226">
        <v>18</v>
      </c>
      <c r="K59" s="226">
        <v>45</v>
      </c>
      <c r="L59" s="226">
        <v>398</v>
      </c>
      <c r="M59" s="226"/>
      <c r="N59" s="227"/>
      <c r="O59" s="225"/>
      <c r="P59" s="221"/>
      <c r="Q59" s="215">
        <v>86</v>
      </c>
    </row>
    <row r="60" spans="1:17" ht="18.75" customHeight="1">
      <c r="A60" s="120"/>
      <c r="B60" s="121" t="s">
        <v>610</v>
      </c>
      <c r="C60" s="40" t="s">
        <v>455</v>
      </c>
      <c r="D60" s="226">
        <v>28</v>
      </c>
      <c r="E60" s="226">
        <v>2</v>
      </c>
      <c r="F60" s="226">
        <v>25</v>
      </c>
      <c r="G60" s="226">
        <v>1</v>
      </c>
      <c r="H60" s="226">
        <v>21</v>
      </c>
      <c r="I60" s="226">
        <v>1</v>
      </c>
      <c r="J60" s="226">
        <v>2</v>
      </c>
      <c r="K60" s="226">
        <v>4</v>
      </c>
      <c r="L60" s="226">
        <v>28</v>
      </c>
      <c r="M60" s="224"/>
      <c r="N60" s="225"/>
      <c r="O60" s="225"/>
      <c r="P60" s="221"/>
      <c r="Q60" s="215">
        <v>3</v>
      </c>
    </row>
    <row r="61" spans="1:17" ht="18.75" customHeight="1">
      <c r="A61" s="325" t="s">
        <v>159</v>
      </c>
      <c r="B61" s="325"/>
      <c r="C61" s="40" t="s">
        <v>52</v>
      </c>
      <c r="D61" s="226">
        <f>D62+D63+D64</f>
        <v>11</v>
      </c>
      <c r="E61" s="226">
        <f aca="true" t="shared" si="6" ref="E61:Q61">E62+E63+E64</f>
        <v>2</v>
      </c>
      <c r="F61" s="226">
        <f t="shared" si="6"/>
        <v>7</v>
      </c>
      <c r="G61" s="226">
        <f t="shared" si="6"/>
        <v>2</v>
      </c>
      <c r="H61" s="226">
        <f t="shared" si="6"/>
        <v>7</v>
      </c>
      <c r="I61" s="224">
        <f t="shared" si="6"/>
        <v>0</v>
      </c>
      <c r="J61" s="224">
        <f t="shared" si="6"/>
        <v>0</v>
      </c>
      <c r="K61" s="226">
        <f t="shared" si="6"/>
        <v>4</v>
      </c>
      <c r="L61" s="226">
        <f t="shared" si="6"/>
        <v>11</v>
      </c>
      <c r="M61" s="224">
        <f t="shared" si="6"/>
        <v>0</v>
      </c>
      <c r="N61" s="226">
        <f t="shared" si="6"/>
        <v>1</v>
      </c>
      <c r="O61" s="226">
        <f t="shared" si="6"/>
        <v>1</v>
      </c>
      <c r="P61" s="224">
        <f t="shared" si="6"/>
        <v>0</v>
      </c>
      <c r="Q61" s="224">
        <f t="shared" si="6"/>
        <v>0</v>
      </c>
    </row>
    <row r="62" spans="1:17" ht="26.25" customHeight="1">
      <c r="A62" s="120"/>
      <c r="B62" s="121" t="s">
        <v>632</v>
      </c>
      <c r="C62" s="106" t="s">
        <v>624</v>
      </c>
      <c r="D62" s="161"/>
      <c r="E62" s="161"/>
      <c r="F62" s="161"/>
      <c r="G62" s="161"/>
      <c r="H62" s="161"/>
      <c r="I62" s="161"/>
      <c r="J62" s="161"/>
      <c r="K62" s="161"/>
      <c r="L62" s="161"/>
      <c r="M62" s="161"/>
      <c r="N62" s="162"/>
      <c r="O62" s="162"/>
      <c r="P62" s="160"/>
      <c r="Q62" s="180"/>
    </row>
    <row r="63" spans="1:17" ht="18.75" customHeight="1">
      <c r="A63" s="124"/>
      <c r="B63" s="121" t="s">
        <v>633</v>
      </c>
      <c r="C63" s="106" t="s">
        <v>625</v>
      </c>
      <c r="D63" s="226">
        <v>5</v>
      </c>
      <c r="E63" s="226">
        <v>1</v>
      </c>
      <c r="F63" s="226">
        <v>2</v>
      </c>
      <c r="G63" s="226">
        <v>2</v>
      </c>
      <c r="H63" s="226">
        <v>1</v>
      </c>
      <c r="I63" s="226"/>
      <c r="J63" s="226"/>
      <c r="K63" s="226">
        <v>4</v>
      </c>
      <c r="L63" s="226">
        <v>5</v>
      </c>
      <c r="M63" s="224"/>
      <c r="N63" s="232">
        <v>1</v>
      </c>
      <c r="O63" s="162"/>
      <c r="P63" s="160"/>
      <c r="Q63" s="180"/>
    </row>
    <row r="64" spans="1:17" ht="16.5" customHeight="1">
      <c r="A64" s="124"/>
      <c r="B64" s="121" t="s">
        <v>176</v>
      </c>
      <c r="C64" s="106" t="s">
        <v>626</v>
      </c>
      <c r="D64" s="226">
        <v>6</v>
      </c>
      <c r="E64" s="226">
        <v>1</v>
      </c>
      <c r="F64" s="226">
        <v>5</v>
      </c>
      <c r="G64" s="226"/>
      <c r="H64" s="226">
        <v>6</v>
      </c>
      <c r="I64" s="226"/>
      <c r="J64" s="226"/>
      <c r="K64" s="226"/>
      <c r="L64" s="226">
        <v>6</v>
      </c>
      <c r="M64" s="224"/>
      <c r="N64" s="162"/>
      <c r="O64" s="232">
        <v>1</v>
      </c>
      <c r="P64" s="160"/>
      <c r="Q64" s="180"/>
    </row>
    <row r="65" spans="1:17" ht="28.5" customHeight="1">
      <c r="A65" s="363" t="s">
        <v>192</v>
      </c>
      <c r="B65" s="364"/>
      <c r="C65" s="40" t="s">
        <v>53</v>
      </c>
      <c r="D65" s="226">
        <v>55</v>
      </c>
      <c r="E65" s="226">
        <v>23</v>
      </c>
      <c r="F65" s="226">
        <v>31</v>
      </c>
      <c r="G65" s="226">
        <v>1</v>
      </c>
      <c r="H65" s="226">
        <v>41</v>
      </c>
      <c r="I65" s="226">
        <v>1</v>
      </c>
      <c r="J65" s="226"/>
      <c r="K65" s="226">
        <v>13</v>
      </c>
      <c r="L65" s="226">
        <v>1</v>
      </c>
      <c r="M65" s="224"/>
      <c r="N65" s="162"/>
      <c r="O65" s="162"/>
      <c r="P65" s="160"/>
      <c r="Q65" s="180">
        <v>2</v>
      </c>
    </row>
    <row r="66" spans="1:17" ht="18.75" customHeight="1">
      <c r="A66" s="342" t="s">
        <v>190</v>
      </c>
      <c r="B66" s="343"/>
      <c r="C66" s="40" t="s">
        <v>54</v>
      </c>
      <c r="D66" s="224"/>
      <c r="E66" s="224"/>
      <c r="F66" s="224"/>
      <c r="G66" s="224"/>
      <c r="H66" s="224"/>
      <c r="I66" s="224"/>
      <c r="J66" s="224"/>
      <c r="K66" s="224"/>
      <c r="L66" s="224"/>
      <c r="M66" s="224"/>
      <c r="N66" s="162"/>
      <c r="O66" s="162"/>
      <c r="P66" s="160"/>
      <c r="Q66" s="180"/>
    </row>
    <row r="67" spans="1:17" ht="18.75" customHeight="1">
      <c r="A67" s="325" t="s">
        <v>152</v>
      </c>
      <c r="B67" s="325"/>
      <c r="C67" s="40" t="s">
        <v>55</v>
      </c>
      <c r="D67" s="226">
        <v>1</v>
      </c>
      <c r="E67" s="226"/>
      <c r="F67" s="226">
        <v>1</v>
      </c>
      <c r="G67" s="226"/>
      <c r="H67" s="226"/>
      <c r="I67" s="226"/>
      <c r="J67" s="226">
        <v>1</v>
      </c>
      <c r="K67" s="226"/>
      <c r="L67" s="226">
        <v>1</v>
      </c>
      <c r="M67" s="226"/>
      <c r="N67" s="219"/>
      <c r="O67" s="219"/>
      <c r="P67" s="220"/>
      <c r="Q67" s="180">
        <v>1</v>
      </c>
    </row>
    <row r="68" spans="1:17" ht="17.25" customHeight="1">
      <c r="A68" s="358" t="s">
        <v>149</v>
      </c>
      <c r="B68" s="359"/>
      <c r="C68" s="40" t="s">
        <v>56</v>
      </c>
      <c r="D68" s="228"/>
      <c r="E68" s="229"/>
      <c r="F68" s="229"/>
      <c r="G68" s="229"/>
      <c r="H68" s="229"/>
      <c r="I68" s="229"/>
      <c r="J68" s="229"/>
      <c r="K68" s="226"/>
      <c r="L68" s="226"/>
      <c r="M68" s="226"/>
      <c r="N68" s="219"/>
      <c r="O68" s="219"/>
      <c r="P68" s="220"/>
      <c r="Q68" s="160"/>
    </row>
    <row r="69" spans="1:17" ht="16.5" customHeight="1">
      <c r="A69" s="330" t="s">
        <v>153</v>
      </c>
      <c r="B69" s="330"/>
      <c r="C69" s="40" t="s">
        <v>57</v>
      </c>
      <c r="D69" s="224"/>
      <c r="E69" s="226"/>
      <c r="F69" s="226"/>
      <c r="G69" s="226"/>
      <c r="H69" s="226"/>
      <c r="I69" s="226"/>
      <c r="J69" s="226"/>
      <c r="K69" s="226"/>
      <c r="L69" s="226"/>
      <c r="M69" s="226"/>
      <c r="N69" s="219"/>
      <c r="O69" s="219"/>
      <c r="P69" s="220"/>
      <c r="Q69" s="160"/>
    </row>
    <row r="70" spans="1:17" ht="18.75" customHeight="1">
      <c r="A70" s="325" t="s">
        <v>154</v>
      </c>
      <c r="B70" s="325"/>
      <c r="C70" s="40" t="s">
        <v>58</v>
      </c>
      <c r="D70" s="226">
        <v>2</v>
      </c>
      <c r="E70" s="226"/>
      <c r="F70" s="226"/>
      <c r="G70" s="226">
        <v>2</v>
      </c>
      <c r="H70" s="226"/>
      <c r="I70" s="226"/>
      <c r="J70" s="226"/>
      <c r="K70" s="226">
        <v>2</v>
      </c>
      <c r="L70" s="226">
        <v>2</v>
      </c>
      <c r="M70" s="226"/>
      <c r="N70" s="219"/>
      <c r="O70" s="219"/>
      <c r="P70" s="220"/>
      <c r="Q70" s="180">
        <v>1</v>
      </c>
    </row>
    <row r="71" spans="1:17" ht="16.5" customHeight="1">
      <c r="A71" s="365" t="s">
        <v>150</v>
      </c>
      <c r="B71" s="365"/>
      <c r="C71" s="40" t="s">
        <v>113</v>
      </c>
      <c r="D71" s="224"/>
      <c r="E71" s="226"/>
      <c r="F71" s="226"/>
      <c r="G71" s="226"/>
      <c r="H71" s="226"/>
      <c r="I71" s="226"/>
      <c r="J71" s="226"/>
      <c r="K71" s="226"/>
      <c r="L71" s="226"/>
      <c r="M71" s="226"/>
      <c r="N71" s="219"/>
      <c r="O71" s="219"/>
      <c r="P71" s="220"/>
      <c r="Q71" s="180"/>
    </row>
    <row r="72" spans="1:17" ht="24.75" customHeight="1">
      <c r="A72" s="360" t="s">
        <v>440</v>
      </c>
      <c r="B72" s="360"/>
      <c r="C72" s="40" t="s">
        <v>145</v>
      </c>
      <c r="D72" s="226">
        <v>5</v>
      </c>
      <c r="E72" s="226"/>
      <c r="F72" s="226">
        <v>2</v>
      </c>
      <c r="G72" s="226">
        <v>3</v>
      </c>
      <c r="H72" s="226"/>
      <c r="I72" s="226">
        <v>3</v>
      </c>
      <c r="J72" s="226">
        <v>2</v>
      </c>
      <c r="K72" s="226"/>
      <c r="L72" s="226">
        <v>4</v>
      </c>
      <c r="M72" s="226"/>
      <c r="N72" s="219"/>
      <c r="O72" s="219"/>
      <c r="P72" s="220"/>
      <c r="Q72" s="180">
        <v>4</v>
      </c>
    </row>
    <row r="73" spans="1:17" ht="18.75" customHeight="1">
      <c r="A73" s="342" t="s">
        <v>155</v>
      </c>
      <c r="B73" s="343"/>
      <c r="C73" s="40" t="s">
        <v>456</v>
      </c>
      <c r="D73" s="224"/>
      <c r="E73" s="226"/>
      <c r="F73" s="226"/>
      <c r="G73" s="226"/>
      <c r="H73" s="226"/>
      <c r="I73" s="226"/>
      <c r="J73" s="226"/>
      <c r="K73" s="226"/>
      <c r="L73" s="226"/>
      <c r="M73" s="226"/>
      <c r="N73" s="219"/>
      <c r="O73" s="219"/>
      <c r="P73" s="220"/>
      <c r="Q73" s="160"/>
    </row>
    <row r="74" spans="1:17" ht="16.5" customHeight="1">
      <c r="A74" s="342" t="s">
        <v>156</v>
      </c>
      <c r="B74" s="343"/>
      <c r="C74" s="40" t="s">
        <v>457</v>
      </c>
      <c r="D74" s="224"/>
      <c r="E74" s="226"/>
      <c r="F74" s="226"/>
      <c r="G74" s="226"/>
      <c r="H74" s="226"/>
      <c r="I74" s="226"/>
      <c r="J74" s="226"/>
      <c r="K74" s="226"/>
      <c r="L74" s="226"/>
      <c r="M74" s="226"/>
      <c r="N74" s="219"/>
      <c r="O74" s="219"/>
      <c r="P74" s="220"/>
      <c r="Q74" s="160"/>
    </row>
    <row r="75" spans="1:17" ht="16.5" customHeight="1">
      <c r="A75" s="120"/>
      <c r="B75" s="121" t="s">
        <v>177</v>
      </c>
      <c r="C75" s="40" t="s">
        <v>627</v>
      </c>
      <c r="D75" s="224"/>
      <c r="E75" s="226"/>
      <c r="F75" s="226"/>
      <c r="G75" s="226"/>
      <c r="H75" s="226"/>
      <c r="I75" s="226"/>
      <c r="J75" s="226"/>
      <c r="K75" s="226"/>
      <c r="L75" s="226"/>
      <c r="M75" s="226"/>
      <c r="N75" s="219"/>
      <c r="O75" s="219"/>
      <c r="P75" s="220"/>
      <c r="Q75" s="160"/>
    </row>
    <row r="76" spans="1:17" ht="16.5" customHeight="1">
      <c r="A76" s="346" t="s">
        <v>157</v>
      </c>
      <c r="B76" s="347"/>
      <c r="C76" s="63" t="s">
        <v>458</v>
      </c>
      <c r="D76" s="226">
        <v>5</v>
      </c>
      <c r="E76" s="226">
        <v>1</v>
      </c>
      <c r="F76" s="226">
        <v>2</v>
      </c>
      <c r="G76" s="226">
        <v>2</v>
      </c>
      <c r="H76" s="226">
        <v>1</v>
      </c>
      <c r="I76" s="226">
        <v>2</v>
      </c>
      <c r="J76" s="226">
        <v>1</v>
      </c>
      <c r="K76" s="226">
        <v>1</v>
      </c>
      <c r="L76" s="226">
        <v>5</v>
      </c>
      <c r="M76" s="226"/>
      <c r="N76" s="219"/>
      <c r="O76" s="219"/>
      <c r="P76" s="220"/>
      <c r="Q76" s="160"/>
    </row>
    <row r="77" spans="1:17" ht="15.75" customHeight="1">
      <c r="A77" s="346" t="s">
        <v>158</v>
      </c>
      <c r="B77" s="347"/>
      <c r="C77" s="63" t="s">
        <v>494</v>
      </c>
      <c r="D77" s="226">
        <v>281</v>
      </c>
      <c r="E77" s="226">
        <v>53</v>
      </c>
      <c r="F77" s="226">
        <v>214</v>
      </c>
      <c r="G77" s="226">
        <v>14</v>
      </c>
      <c r="H77" s="226">
        <v>175</v>
      </c>
      <c r="I77" s="226">
        <v>4</v>
      </c>
      <c r="J77" s="226">
        <v>11</v>
      </c>
      <c r="K77" s="226">
        <v>91</v>
      </c>
      <c r="L77" s="226">
        <v>223</v>
      </c>
      <c r="M77" s="226">
        <v>2</v>
      </c>
      <c r="N77" s="232">
        <v>2</v>
      </c>
      <c r="O77" s="162"/>
      <c r="P77" s="160"/>
      <c r="Q77" s="160"/>
    </row>
  </sheetData>
  <sheetProtection/>
  <mergeCells count="51">
    <mergeCell ref="A76:B76"/>
    <mergeCell ref="A68:B68"/>
    <mergeCell ref="A42:B42"/>
    <mergeCell ref="A65:B65"/>
    <mergeCell ref="A70:B70"/>
    <mergeCell ref="A51:B51"/>
    <mergeCell ref="A74:B74"/>
    <mergeCell ref="A71:B71"/>
    <mergeCell ref="A37:B37"/>
    <mergeCell ref="A73:B73"/>
    <mergeCell ref="A39:B39"/>
    <mergeCell ref="A38:B38"/>
    <mergeCell ref="A61:B61"/>
    <mergeCell ref="A66:B66"/>
    <mergeCell ref="A67:B67"/>
    <mergeCell ref="A40:B40"/>
    <mergeCell ref="A72:B72"/>
    <mergeCell ref="A25:B25"/>
    <mergeCell ref="A12:B12"/>
    <mergeCell ref="A24:Q24"/>
    <mergeCell ref="A10:B10"/>
    <mergeCell ref="E5:G7"/>
    <mergeCell ref="M7:O7"/>
    <mergeCell ref="A77:B77"/>
    <mergeCell ref="A43:B43"/>
    <mergeCell ref="A47:B47"/>
    <mergeCell ref="A50:Q50"/>
    <mergeCell ref="A69:B69"/>
    <mergeCell ref="L7:L8"/>
    <mergeCell ref="A11:B11"/>
    <mergeCell ref="A15:B15"/>
    <mergeCell ref="A16:B16"/>
    <mergeCell ref="A46:B46"/>
    <mergeCell ref="A2:O2"/>
    <mergeCell ref="A59:B59"/>
    <mergeCell ref="A9:B9"/>
    <mergeCell ref="A41:B41"/>
    <mergeCell ref="A36:B36"/>
    <mergeCell ref="A28:B28"/>
    <mergeCell ref="H5:K7"/>
    <mergeCell ref="A35:B35"/>
    <mergeCell ref="A34:B34"/>
    <mergeCell ref="A45:B45"/>
    <mergeCell ref="P3:Q3"/>
    <mergeCell ref="A14:B14"/>
    <mergeCell ref="A5:B8"/>
    <mergeCell ref="P5:P8"/>
    <mergeCell ref="Q5:Q8"/>
    <mergeCell ref="D5:D8"/>
    <mergeCell ref="L5:O6"/>
    <mergeCell ref="C5:C8"/>
  </mergeCells>
  <printOptions/>
  <pageMargins left="0.3937007874015748" right="0.3937007874015748"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9"/>
  <sheetViews>
    <sheetView zoomScale="90" zoomScaleNormal="90" zoomScalePageLayoutView="0" workbookViewId="0" topLeftCell="A1">
      <selection activeCell="G18" sqref="G18"/>
    </sheetView>
  </sheetViews>
  <sheetFormatPr defaultColWidth="8.625" defaultRowHeight="12.75"/>
  <cols>
    <col min="1" max="1" width="7.375" style="8" customWidth="1"/>
    <col min="2" max="2" width="30.625" style="8" customWidth="1"/>
    <col min="3" max="3" width="5.75390625" style="8" customWidth="1"/>
    <col min="4" max="4" width="10.75390625" style="8" customWidth="1"/>
    <col min="5" max="5" width="10.375" style="7" customWidth="1"/>
    <col min="6" max="6" width="10.75390625" style="7" customWidth="1"/>
    <col min="7" max="7" width="10.00390625" style="7" customWidth="1"/>
    <col min="8" max="8" width="11.375" style="7" customWidth="1"/>
    <col min="9" max="9" width="9.375" style="7" customWidth="1"/>
    <col min="10" max="10" width="13.00390625" style="5" customWidth="1"/>
    <col min="11" max="11" width="12.00390625" style="5" customWidth="1"/>
    <col min="12" max="12" width="13.375" style="5" customWidth="1"/>
    <col min="13" max="16384" width="8.625" style="5" customWidth="1"/>
  </cols>
  <sheetData>
    <row r="1" spans="1:12" ht="19.5" customHeight="1">
      <c r="A1" s="375">
        <v>6</v>
      </c>
      <c r="B1" s="375"/>
      <c r="C1" s="375"/>
      <c r="D1" s="375"/>
      <c r="E1" s="375"/>
      <c r="F1" s="375"/>
      <c r="G1" s="375"/>
      <c r="H1" s="375"/>
      <c r="I1" s="375"/>
      <c r="J1" s="375"/>
      <c r="K1" s="375"/>
      <c r="L1" s="375"/>
    </row>
    <row r="2" spans="1:12" ht="15.75" customHeight="1">
      <c r="A2" s="384" t="s">
        <v>643</v>
      </c>
      <c r="B2" s="384"/>
      <c r="C2" s="384"/>
      <c r="D2" s="384"/>
      <c r="E2" s="384"/>
      <c r="F2" s="384"/>
      <c r="G2" s="384"/>
      <c r="H2" s="384"/>
      <c r="I2" s="384"/>
      <c r="J2" s="384"/>
      <c r="K2" s="384"/>
      <c r="L2" s="384"/>
    </row>
    <row r="3" spans="1:12" ht="12" customHeight="1">
      <c r="A3" s="6"/>
      <c r="B3" s="6"/>
      <c r="C3" s="6"/>
      <c r="D3" s="6"/>
      <c r="E3" s="6"/>
      <c r="F3" s="6"/>
      <c r="G3" s="6"/>
      <c r="H3" s="6"/>
      <c r="I3" s="6"/>
      <c r="K3" s="16"/>
      <c r="L3" s="66" t="s">
        <v>135</v>
      </c>
    </row>
    <row r="4" spans="1:12" s="14" customFormat="1" ht="15.75" customHeight="1">
      <c r="A4" s="372"/>
      <c r="B4" s="373"/>
      <c r="C4" s="374" t="s">
        <v>0</v>
      </c>
      <c r="D4" s="298" t="s">
        <v>402</v>
      </c>
      <c r="E4" s="368" t="s">
        <v>692</v>
      </c>
      <c r="F4" s="369"/>
      <c r="G4" s="369"/>
      <c r="H4" s="369"/>
      <c r="I4" s="369"/>
      <c r="J4" s="369"/>
      <c r="K4" s="369"/>
      <c r="L4" s="370"/>
    </row>
    <row r="5" spans="1:12" s="14" customFormat="1" ht="15.75" customHeight="1">
      <c r="A5" s="373"/>
      <c r="B5" s="373"/>
      <c r="C5" s="374"/>
      <c r="D5" s="298"/>
      <c r="E5" s="366" t="s">
        <v>209</v>
      </c>
      <c r="F5" s="366" t="s">
        <v>210</v>
      </c>
      <c r="G5" s="368" t="s">
        <v>164</v>
      </c>
      <c r="H5" s="369"/>
      <c r="I5" s="369"/>
      <c r="J5" s="370"/>
      <c r="K5" s="371" t="s">
        <v>216</v>
      </c>
      <c r="L5" s="65" t="s">
        <v>164</v>
      </c>
    </row>
    <row r="6" spans="1:12" s="14" customFormat="1" ht="63" customHeight="1">
      <c r="A6" s="373"/>
      <c r="B6" s="373"/>
      <c r="C6" s="374"/>
      <c r="D6" s="298"/>
      <c r="E6" s="367"/>
      <c r="F6" s="367"/>
      <c r="G6" s="65" t="s">
        <v>453</v>
      </c>
      <c r="H6" s="65" t="s">
        <v>628</v>
      </c>
      <c r="I6" s="65" t="s">
        <v>466</v>
      </c>
      <c r="J6" s="65" t="s">
        <v>693</v>
      </c>
      <c r="K6" s="367"/>
      <c r="L6" s="65" t="s">
        <v>733</v>
      </c>
    </row>
    <row r="7" spans="1:12" s="14" customFormat="1" ht="11.25" customHeight="1">
      <c r="A7" s="380" t="s">
        <v>170</v>
      </c>
      <c r="B7" s="381"/>
      <c r="C7" s="18" t="s">
        <v>171</v>
      </c>
      <c r="D7" s="24" t="s">
        <v>10</v>
      </c>
      <c r="E7" s="25" t="s">
        <v>14</v>
      </c>
      <c r="F7" s="25" t="s">
        <v>49</v>
      </c>
      <c r="G7" s="25" t="s">
        <v>59</v>
      </c>
      <c r="H7" s="25" t="s">
        <v>114</v>
      </c>
      <c r="I7" s="25" t="s">
        <v>112</v>
      </c>
      <c r="J7" s="60" t="s">
        <v>115</v>
      </c>
      <c r="K7" s="60" t="s">
        <v>116</v>
      </c>
      <c r="L7" s="60" t="s">
        <v>117</v>
      </c>
    </row>
    <row r="8" spans="1:12" s="15" customFormat="1" ht="18.75" customHeight="1">
      <c r="A8" s="382" t="s">
        <v>694</v>
      </c>
      <c r="B8" s="383"/>
      <c r="C8" s="95" t="s">
        <v>10</v>
      </c>
      <c r="D8" s="181">
        <f>D9+D16</f>
        <v>274696.7</v>
      </c>
      <c r="E8" s="181">
        <f aca="true" t="shared" si="0" ref="E8:L8">E9+E16</f>
        <v>25660.4</v>
      </c>
      <c r="F8" s="181">
        <f t="shared" si="0"/>
        <v>230568.89999999997</v>
      </c>
      <c r="G8" s="181">
        <f t="shared" si="0"/>
        <v>76233.59999999999</v>
      </c>
      <c r="H8" s="181">
        <f t="shared" si="0"/>
        <v>0</v>
      </c>
      <c r="I8" s="181">
        <f t="shared" si="0"/>
        <v>0</v>
      </c>
      <c r="J8" s="181">
        <f t="shared" si="0"/>
        <v>161052.2</v>
      </c>
      <c r="K8" s="181">
        <f t="shared" si="0"/>
        <v>11750.5</v>
      </c>
      <c r="L8" s="181">
        <f t="shared" si="0"/>
        <v>3319.8999999999996</v>
      </c>
    </row>
    <row r="9" spans="1:12" s="13" customFormat="1" ht="24" customHeight="1">
      <c r="A9" s="376" t="s">
        <v>467</v>
      </c>
      <c r="B9" s="377"/>
      <c r="C9" s="96" t="s">
        <v>14</v>
      </c>
      <c r="D9" s="183">
        <f>D10+D11+D12+D13+D14+D15</f>
        <v>194804.1</v>
      </c>
      <c r="E9" s="183">
        <f aca="true" t="shared" si="1" ref="E9:L9">E10+E11+E12+E13+E14+E15</f>
        <v>8286</v>
      </c>
      <c r="F9" s="183">
        <f t="shared" si="1"/>
        <v>182092.09999999998</v>
      </c>
      <c r="G9" s="183">
        <f t="shared" si="1"/>
        <v>68936.09999999999</v>
      </c>
      <c r="H9" s="183">
        <f t="shared" si="1"/>
        <v>0</v>
      </c>
      <c r="I9" s="183">
        <f t="shared" si="1"/>
        <v>0</v>
      </c>
      <c r="J9" s="183">
        <f t="shared" si="1"/>
        <v>113156</v>
      </c>
      <c r="K9" s="183">
        <f t="shared" si="1"/>
        <v>4426</v>
      </c>
      <c r="L9" s="183">
        <f t="shared" si="1"/>
        <v>3319.8999999999996</v>
      </c>
    </row>
    <row r="10" spans="1:12" s="13" customFormat="1" ht="66.75" customHeight="1">
      <c r="A10" s="26"/>
      <c r="B10" s="22" t="s">
        <v>644</v>
      </c>
      <c r="C10" s="27" t="s">
        <v>1</v>
      </c>
      <c r="D10" s="181">
        <f>139537.9+661.9</f>
        <v>140199.8</v>
      </c>
      <c r="E10" s="182"/>
      <c r="F10" s="182">
        <v>139537.9</v>
      </c>
      <c r="G10" s="182">
        <v>54953.2</v>
      </c>
      <c r="H10" s="182"/>
      <c r="I10" s="182"/>
      <c r="J10" s="182">
        <v>84584.7</v>
      </c>
      <c r="K10" s="182">
        <f>484.5+177.4</f>
        <v>661.9</v>
      </c>
      <c r="L10" s="182">
        <f>484.5+177.4</f>
        <v>661.9</v>
      </c>
    </row>
    <row r="11" spans="1:12" s="13" customFormat="1" ht="25.5" customHeight="1">
      <c r="A11" s="26"/>
      <c r="B11" s="34" t="s">
        <v>181</v>
      </c>
      <c r="C11" s="27" t="s">
        <v>2</v>
      </c>
      <c r="D11" s="181">
        <f>7119.5+295.2</f>
        <v>7414.7</v>
      </c>
      <c r="E11" s="182"/>
      <c r="F11" s="182">
        <v>7119.5</v>
      </c>
      <c r="G11" s="182">
        <v>2095.6</v>
      </c>
      <c r="H11" s="182"/>
      <c r="I11" s="182"/>
      <c r="J11" s="182">
        <v>5023.9</v>
      </c>
      <c r="K11" s="182">
        <f>106.6+29.4+123.9+35.3</f>
        <v>295.2</v>
      </c>
      <c r="L11" s="182">
        <f>106.6+29.4+123.9+35.3</f>
        <v>295.2</v>
      </c>
    </row>
    <row r="12" spans="1:12" s="13" customFormat="1" ht="39" customHeight="1">
      <c r="A12" s="26"/>
      <c r="B12" s="34" t="s">
        <v>695</v>
      </c>
      <c r="C12" s="27" t="s">
        <v>3</v>
      </c>
      <c r="D12" s="181">
        <f>1611.8+149.6</f>
        <v>1761.3999999999999</v>
      </c>
      <c r="E12" s="182"/>
      <c r="F12" s="182">
        <v>1611.8</v>
      </c>
      <c r="G12" s="182">
        <v>1173.6</v>
      </c>
      <c r="H12" s="182"/>
      <c r="I12" s="182"/>
      <c r="J12" s="182">
        <v>438.2</v>
      </c>
      <c r="K12" s="182">
        <f>12.7+136.9</f>
        <v>149.6</v>
      </c>
      <c r="L12" s="182">
        <f>12.7+136.9</f>
        <v>149.6</v>
      </c>
    </row>
    <row r="13" spans="1:12" s="13" customFormat="1" ht="39" customHeight="1">
      <c r="A13" s="26"/>
      <c r="B13" s="34" t="s">
        <v>211</v>
      </c>
      <c r="C13" s="27" t="s">
        <v>4</v>
      </c>
      <c r="D13" s="181">
        <f>8286+26354.6+877.8+47.8</f>
        <v>35566.200000000004</v>
      </c>
      <c r="E13" s="184">
        <v>8286</v>
      </c>
      <c r="F13" s="182">
        <v>26354.6</v>
      </c>
      <c r="G13" s="182">
        <v>9126.5</v>
      </c>
      <c r="H13" s="182"/>
      <c r="I13" s="182"/>
      <c r="J13" s="182">
        <v>17228.1</v>
      </c>
      <c r="K13" s="182">
        <f>463.8+354.9+49.1+7+3+47.8</f>
        <v>925.6</v>
      </c>
      <c r="L13" s="182">
        <f>463.8+354.9+49.1+7+3</f>
        <v>877.8000000000001</v>
      </c>
    </row>
    <row r="14" spans="1:12" s="13" customFormat="1" ht="30" customHeight="1">
      <c r="A14" s="26"/>
      <c r="B14" s="34" t="s">
        <v>212</v>
      </c>
      <c r="C14" s="27" t="s">
        <v>5</v>
      </c>
      <c r="D14" s="181">
        <f>7348.9+290.1+61.7</f>
        <v>7700.7</v>
      </c>
      <c r="E14" s="182"/>
      <c r="F14" s="182">
        <v>7348.9</v>
      </c>
      <c r="G14" s="182">
        <v>1569.3</v>
      </c>
      <c r="H14" s="182"/>
      <c r="I14" s="182"/>
      <c r="J14" s="182">
        <v>5779.6</v>
      </c>
      <c r="K14" s="182">
        <f>172.5+111.6+5+1+61.7</f>
        <v>351.8</v>
      </c>
      <c r="L14" s="182">
        <f>172.5+111.6+5+1+59.6</f>
        <v>349.70000000000005</v>
      </c>
    </row>
    <row r="15" spans="1:12" s="13" customFormat="1" ht="18" customHeight="1">
      <c r="A15" s="28"/>
      <c r="B15" s="23" t="s">
        <v>182</v>
      </c>
      <c r="C15" s="27" t="s">
        <v>15</v>
      </c>
      <c r="D15" s="181">
        <f>119.4+985.7+1056.2</f>
        <v>2161.3</v>
      </c>
      <c r="E15" s="182"/>
      <c r="F15" s="182">
        <v>119.4</v>
      </c>
      <c r="G15" s="182">
        <v>17.9</v>
      </c>
      <c r="H15" s="182"/>
      <c r="I15" s="182"/>
      <c r="J15" s="182">
        <v>101.5</v>
      </c>
      <c r="K15" s="182">
        <f>125.2+177.4+521.9+28.7+132.5+1056.2</f>
        <v>2041.9</v>
      </c>
      <c r="L15" s="182">
        <f>125.2+177.4+521.9+28.7+132.5</f>
        <v>985.7</v>
      </c>
    </row>
    <row r="16" spans="1:12" s="13" customFormat="1" ht="21" customHeight="1">
      <c r="A16" s="378" t="s">
        <v>186</v>
      </c>
      <c r="B16" s="379"/>
      <c r="C16" s="96" t="s">
        <v>49</v>
      </c>
      <c r="D16" s="181">
        <f>D17+D18+D19</f>
        <v>79892.6</v>
      </c>
      <c r="E16" s="181">
        <f aca="true" t="shared" si="2" ref="E16:L16">E17+E18+E19</f>
        <v>17374.4</v>
      </c>
      <c r="F16" s="181">
        <f t="shared" si="2"/>
        <v>48476.8</v>
      </c>
      <c r="G16" s="181">
        <f t="shared" si="2"/>
        <v>7297.5</v>
      </c>
      <c r="H16" s="181">
        <f t="shared" si="2"/>
        <v>0</v>
      </c>
      <c r="I16" s="181">
        <f t="shared" si="2"/>
        <v>0</v>
      </c>
      <c r="J16" s="181">
        <f t="shared" si="2"/>
        <v>47896.2</v>
      </c>
      <c r="K16" s="181">
        <f t="shared" si="2"/>
        <v>7324.5</v>
      </c>
      <c r="L16" s="181">
        <f t="shared" si="2"/>
        <v>0</v>
      </c>
    </row>
    <row r="17" spans="1:12" s="13" customFormat="1" ht="39.75" customHeight="1">
      <c r="A17" s="28"/>
      <c r="B17" s="39" t="s">
        <v>213</v>
      </c>
      <c r="C17" s="27" t="s">
        <v>6</v>
      </c>
      <c r="D17" s="181">
        <f>17374.4+4675.3+300+21504.7</f>
        <v>43854.4</v>
      </c>
      <c r="E17" s="182">
        <v>17374.4</v>
      </c>
      <c r="F17" s="182">
        <f>4675.3+21504.7</f>
        <v>26180</v>
      </c>
      <c r="G17" s="182"/>
      <c r="H17" s="182"/>
      <c r="I17" s="182"/>
      <c r="J17" s="182">
        <f>3426.9+1248.4+21504.7</f>
        <v>26180</v>
      </c>
      <c r="K17" s="182">
        <v>300</v>
      </c>
      <c r="L17" s="182"/>
    </row>
    <row r="18" spans="1:12" s="13" customFormat="1" ht="41.25" customHeight="1">
      <c r="A18" s="21"/>
      <c r="B18" s="39" t="s">
        <v>696</v>
      </c>
      <c r="C18" s="27" t="s">
        <v>7</v>
      </c>
      <c r="D18" s="181">
        <f>4172.4+50+2443+49.9+430</f>
        <v>7145.299999999999</v>
      </c>
      <c r="E18" s="182"/>
      <c r="F18" s="182">
        <f>4172.4+2443</f>
        <v>6615.4</v>
      </c>
      <c r="G18" s="182">
        <v>580.6</v>
      </c>
      <c r="H18" s="182"/>
      <c r="I18" s="182"/>
      <c r="J18" s="182">
        <f>3591.8+2443</f>
        <v>6034.8</v>
      </c>
      <c r="K18" s="182">
        <f>50+430+49.9</f>
        <v>529.9</v>
      </c>
      <c r="L18" s="182"/>
    </row>
    <row r="19" spans="1:12" s="13" customFormat="1" ht="28.5" customHeight="1">
      <c r="A19" s="28"/>
      <c r="B19" s="39" t="s">
        <v>183</v>
      </c>
      <c r="C19" s="27" t="s">
        <v>8</v>
      </c>
      <c r="D19" s="181">
        <f>15681.4+1494.6+5000+6716.9</f>
        <v>28892.9</v>
      </c>
      <c r="E19" s="182"/>
      <c r="F19" s="182">
        <f>15681.4</f>
        <v>15681.4</v>
      </c>
      <c r="G19" s="182">
        <v>6716.9</v>
      </c>
      <c r="H19" s="182"/>
      <c r="I19" s="182"/>
      <c r="J19" s="182">
        <f>15681.4</f>
        <v>15681.4</v>
      </c>
      <c r="K19" s="182">
        <f>1494.6+5000</f>
        <v>6494.6</v>
      </c>
      <c r="L19" s="182"/>
    </row>
  </sheetData>
  <sheetProtection/>
  <mergeCells count="14">
    <mergeCell ref="A1:L1"/>
    <mergeCell ref="A9:B9"/>
    <mergeCell ref="A16:B16"/>
    <mergeCell ref="A7:B7"/>
    <mergeCell ref="A8:B8"/>
    <mergeCell ref="A2:L2"/>
    <mergeCell ref="D4:D6"/>
    <mergeCell ref="F5:F6"/>
    <mergeCell ref="E5:E6"/>
    <mergeCell ref="G5:J5"/>
    <mergeCell ref="K5:K6"/>
    <mergeCell ref="A4:B6"/>
    <mergeCell ref="C4:C6"/>
    <mergeCell ref="E4:L4"/>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U253"/>
  <sheetViews>
    <sheetView zoomScale="110" zoomScaleNormal="110" zoomScalePageLayoutView="0" workbookViewId="0" topLeftCell="A4">
      <selection activeCell="N29" sqref="N29"/>
    </sheetView>
  </sheetViews>
  <sheetFormatPr defaultColWidth="9.375" defaultRowHeight="12.75"/>
  <cols>
    <col min="1" max="1" width="0.6171875" style="1" customWidth="1"/>
    <col min="2" max="2" width="32.00390625" style="1" customWidth="1"/>
    <col min="3" max="3" width="5.625" style="1" customWidth="1"/>
    <col min="4" max="4" width="8.75390625" style="173" customWidth="1"/>
    <col min="5" max="5" width="5.375" style="173" customWidth="1"/>
    <col min="6" max="7" width="3.75390625" style="173" customWidth="1"/>
    <col min="8" max="9" width="6.625" style="173" customWidth="1"/>
    <col min="10" max="10" width="4.625" style="173" customWidth="1"/>
    <col min="11" max="11" width="4.375" style="173" customWidth="1"/>
    <col min="12" max="12" width="3.875" style="173" customWidth="1"/>
    <col min="13" max="13" width="9.625" style="174" customWidth="1"/>
    <col min="14" max="14" width="9.125" style="174" customWidth="1"/>
    <col min="15" max="15" width="5.625" style="174" customWidth="1"/>
    <col min="16" max="16" width="6.75390625" style="174" customWidth="1"/>
    <col min="17" max="17" width="6.875" style="174" customWidth="1"/>
    <col min="18" max="18" width="6.375" style="174" customWidth="1"/>
    <col min="19" max="19" width="6.75390625" style="174" customWidth="1"/>
    <col min="20" max="20" width="9.00390625" style="174" customWidth="1"/>
    <col min="21" max="16384" width="9.375" style="1" customWidth="1"/>
  </cols>
  <sheetData>
    <row r="1" spans="2:20" ht="11.25" customHeight="1">
      <c r="B1" s="407">
        <v>7</v>
      </c>
      <c r="C1" s="407"/>
      <c r="D1" s="407"/>
      <c r="E1" s="407"/>
      <c r="F1" s="407"/>
      <c r="G1" s="407"/>
      <c r="H1" s="407"/>
      <c r="I1" s="407"/>
      <c r="J1" s="407"/>
      <c r="K1" s="407"/>
      <c r="L1" s="407"/>
      <c r="M1" s="407"/>
      <c r="N1" s="407"/>
      <c r="O1" s="407"/>
      <c r="P1" s="407"/>
      <c r="Q1" s="407"/>
      <c r="R1" s="407"/>
      <c r="S1" s="407"/>
      <c r="T1" s="407"/>
    </row>
    <row r="2" spans="2:20" s="3" customFormat="1" ht="13.5" customHeight="1">
      <c r="B2" s="408" t="s">
        <v>195</v>
      </c>
      <c r="C2" s="408"/>
      <c r="D2" s="408"/>
      <c r="E2" s="408"/>
      <c r="F2" s="408"/>
      <c r="G2" s="408"/>
      <c r="H2" s="408"/>
      <c r="I2" s="408"/>
      <c r="J2" s="408"/>
      <c r="K2" s="408"/>
      <c r="L2" s="408"/>
      <c r="M2" s="408"/>
      <c r="N2" s="408"/>
      <c r="O2" s="408"/>
      <c r="P2" s="408"/>
      <c r="Q2" s="408"/>
      <c r="R2" s="408"/>
      <c r="S2" s="408"/>
      <c r="T2" s="408"/>
    </row>
    <row r="3" spans="2:20" s="3" customFormat="1" ht="12" customHeight="1">
      <c r="B3" s="10"/>
      <c r="C3" s="10"/>
      <c r="D3" s="163"/>
      <c r="E3" s="163"/>
      <c r="F3" s="163"/>
      <c r="G3" s="163"/>
      <c r="H3" s="163"/>
      <c r="I3" s="163"/>
      <c r="J3" s="163"/>
      <c r="K3" s="163"/>
      <c r="L3" s="163"/>
      <c r="M3" s="163"/>
      <c r="N3" s="409"/>
      <c r="O3" s="409"/>
      <c r="P3" s="163"/>
      <c r="Q3" s="163"/>
      <c r="R3" s="163"/>
      <c r="S3" s="163"/>
      <c r="T3" s="164" t="s">
        <v>146</v>
      </c>
    </row>
    <row r="4" spans="2:20" s="3" customFormat="1" ht="4.5" customHeight="1">
      <c r="B4" s="10"/>
      <c r="C4" s="10"/>
      <c r="D4" s="163"/>
      <c r="E4" s="163"/>
      <c r="F4" s="163"/>
      <c r="G4" s="163"/>
      <c r="H4" s="163"/>
      <c r="I4" s="163"/>
      <c r="J4" s="163"/>
      <c r="K4" s="163"/>
      <c r="L4" s="163"/>
      <c r="M4" s="163"/>
      <c r="N4" s="165"/>
      <c r="O4" s="165"/>
      <c r="P4" s="163"/>
      <c r="Q4" s="163"/>
      <c r="R4" s="163"/>
      <c r="S4" s="163"/>
      <c r="T4" s="163"/>
    </row>
    <row r="5" spans="2:20" s="12" customFormat="1" ht="21" customHeight="1">
      <c r="B5" s="410"/>
      <c r="C5" s="401" t="s">
        <v>0</v>
      </c>
      <c r="D5" s="319" t="s">
        <v>403</v>
      </c>
      <c r="E5" s="398" t="s">
        <v>160</v>
      </c>
      <c r="F5" s="398"/>
      <c r="G5" s="398"/>
      <c r="H5" s="398"/>
      <c r="I5" s="398"/>
      <c r="J5" s="398"/>
      <c r="K5" s="398"/>
      <c r="L5" s="399"/>
      <c r="M5" s="388" t="s">
        <v>697</v>
      </c>
      <c r="N5" s="388" t="s">
        <v>404</v>
      </c>
      <c r="O5" s="412" t="s">
        <v>161</v>
      </c>
      <c r="P5" s="398"/>
      <c r="Q5" s="398"/>
      <c r="R5" s="398"/>
      <c r="S5" s="399"/>
      <c r="T5" s="319" t="s">
        <v>698</v>
      </c>
    </row>
    <row r="6" spans="2:20" s="12" customFormat="1" ht="42.75" customHeight="1">
      <c r="B6" s="411"/>
      <c r="C6" s="402"/>
      <c r="D6" s="319"/>
      <c r="E6" s="404" t="s">
        <v>136</v>
      </c>
      <c r="F6" s="385" t="s">
        <v>137</v>
      </c>
      <c r="G6" s="385" t="s">
        <v>138</v>
      </c>
      <c r="H6" s="385" t="s">
        <v>645</v>
      </c>
      <c r="I6" s="385" t="s">
        <v>139</v>
      </c>
      <c r="J6" s="385" t="s">
        <v>722</v>
      </c>
      <c r="K6" s="385" t="s">
        <v>723</v>
      </c>
      <c r="L6" s="385" t="s">
        <v>140</v>
      </c>
      <c r="M6" s="389"/>
      <c r="N6" s="389"/>
      <c r="O6" s="392" t="s">
        <v>411</v>
      </c>
      <c r="P6" s="395" t="s">
        <v>699</v>
      </c>
      <c r="Q6" s="395" t="s">
        <v>724</v>
      </c>
      <c r="R6" s="395" t="s">
        <v>725</v>
      </c>
      <c r="S6" s="400" t="s">
        <v>700</v>
      </c>
      <c r="T6" s="319"/>
    </row>
    <row r="7" spans="2:20" s="12" customFormat="1" ht="15" customHeight="1">
      <c r="B7" s="411"/>
      <c r="C7" s="402"/>
      <c r="D7" s="319"/>
      <c r="E7" s="405"/>
      <c r="F7" s="386"/>
      <c r="G7" s="386"/>
      <c r="H7" s="386"/>
      <c r="I7" s="386"/>
      <c r="J7" s="386"/>
      <c r="K7" s="386"/>
      <c r="L7" s="386"/>
      <c r="M7" s="389"/>
      <c r="N7" s="389"/>
      <c r="O7" s="393"/>
      <c r="P7" s="396"/>
      <c r="Q7" s="396"/>
      <c r="R7" s="396"/>
      <c r="S7" s="400"/>
      <c r="T7" s="319"/>
    </row>
    <row r="8" spans="2:20" s="12" customFormat="1" ht="99" customHeight="1">
      <c r="B8" s="411"/>
      <c r="C8" s="403"/>
      <c r="D8" s="319"/>
      <c r="E8" s="406"/>
      <c r="F8" s="387"/>
      <c r="G8" s="387"/>
      <c r="H8" s="387"/>
      <c r="I8" s="387"/>
      <c r="J8" s="387"/>
      <c r="K8" s="387"/>
      <c r="L8" s="387"/>
      <c r="M8" s="390"/>
      <c r="N8" s="390"/>
      <c r="O8" s="394"/>
      <c r="P8" s="397"/>
      <c r="Q8" s="397"/>
      <c r="R8" s="397"/>
      <c r="S8" s="400"/>
      <c r="T8" s="319"/>
    </row>
    <row r="9" spans="2:20" ht="12" customHeight="1">
      <c r="B9" s="42" t="s">
        <v>170</v>
      </c>
      <c r="C9" s="42" t="s">
        <v>171</v>
      </c>
      <c r="D9" s="161">
        <v>1</v>
      </c>
      <c r="E9" s="161">
        <v>2</v>
      </c>
      <c r="F9" s="161">
        <v>3</v>
      </c>
      <c r="G9" s="161">
        <v>4</v>
      </c>
      <c r="H9" s="161">
        <v>5</v>
      </c>
      <c r="I9" s="161">
        <v>6</v>
      </c>
      <c r="J9" s="161">
        <v>7</v>
      </c>
      <c r="K9" s="161">
        <v>8</v>
      </c>
      <c r="L9" s="161">
        <v>9</v>
      </c>
      <c r="M9" s="161">
        <v>10</v>
      </c>
      <c r="N9" s="154">
        <v>11</v>
      </c>
      <c r="O9" s="153">
        <v>12</v>
      </c>
      <c r="P9" s="153">
        <v>13</v>
      </c>
      <c r="Q9" s="153">
        <v>14</v>
      </c>
      <c r="R9" s="153">
        <v>15</v>
      </c>
      <c r="S9" s="153">
        <v>16</v>
      </c>
      <c r="T9" s="154">
        <v>17</v>
      </c>
    </row>
    <row r="10" spans="2:20" s="4" customFormat="1" ht="17.25" customHeight="1">
      <c r="B10" s="188" t="s">
        <v>737</v>
      </c>
      <c r="C10" s="97" t="s">
        <v>10</v>
      </c>
      <c r="D10" s="175">
        <f>D11+D70+D197+D252</f>
        <v>28353</v>
      </c>
      <c r="E10" s="180">
        <f aca="true" t="shared" si="0" ref="E10:T10">E11+E70+E197+E252</f>
        <v>13191</v>
      </c>
      <c r="F10" s="175">
        <f t="shared" si="0"/>
        <v>236</v>
      </c>
      <c r="G10" s="175">
        <f t="shared" si="0"/>
        <v>26</v>
      </c>
      <c r="H10" s="175">
        <f t="shared" si="0"/>
        <v>0</v>
      </c>
      <c r="I10" s="175">
        <f t="shared" si="0"/>
        <v>14469</v>
      </c>
      <c r="J10" s="175">
        <f t="shared" si="0"/>
        <v>223</v>
      </c>
      <c r="K10" s="175">
        <f t="shared" si="0"/>
        <v>137</v>
      </c>
      <c r="L10" s="175">
        <f t="shared" si="0"/>
        <v>71</v>
      </c>
      <c r="M10" s="175">
        <f t="shared" si="0"/>
        <v>5476</v>
      </c>
      <c r="N10" s="175">
        <f t="shared" si="0"/>
        <v>1179</v>
      </c>
      <c r="O10" s="175">
        <f t="shared" si="0"/>
        <v>418</v>
      </c>
      <c r="P10" s="175">
        <f t="shared" si="0"/>
        <v>58</v>
      </c>
      <c r="Q10" s="175">
        <f t="shared" si="0"/>
        <v>2</v>
      </c>
      <c r="R10" s="175">
        <f t="shared" si="0"/>
        <v>0</v>
      </c>
      <c r="S10" s="175">
        <f t="shared" si="0"/>
        <v>770</v>
      </c>
      <c r="T10" s="175">
        <f t="shared" si="0"/>
        <v>91</v>
      </c>
    </row>
    <row r="11" spans="2:21" s="4" customFormat="1" ht="16.5" customHeight="1">
      <c r="B11" s="128" t="s">
        <v>469</v>
      </c>
      <c r="C11" s="129" t="s">
        <v>14</v>
      </c>
      <c r="D11" s="186">
        <f>SUM(D12:D35)+SUM(D38:D69)</f>
        <v>20537</v>
      </c>
      <c r="E11" s="185">
        <f aca="true" t="shared" si="1" ref="E11:T11">SUM(E12:E35)+SUM(E38:E69)</f>
        <v>11394</v>
      </c>
      <c r="F11" s="186">
        <f t="shared" si="1"/>
        <v>236</v>
      </c>
      <c r="G11" s="186">
        <f t="shared" si="1"/>
        <v>26</v>
      </c>
      <c r="H11" s="186">
        <f t="shared" si="1"/>
        <v>0</v>
      </c>
      <c r="I11" s="186">
        <f t="shared" si="1"/>
        <v>8547</v>
      </c>
      <c r="J11" s="186">
        <f t="shared" si="1"/>
        <v>207</v>
      </c>
      <c r="K11" s="186">
        <f t="shared" si="1"/>
        <v>127</v>
      </c>
      <c r="L11" s="186">
        <f t="shared" si="1"/>
        <v>0</v>
      </c>
      <c r="M11" s="186">
        <f t="shared" si="1"/>
        <v>4688</v>
      </c>
      <c r="N11" s="186">
        <f t="shared" si="1"/>
        <v>831</v>
      </c>
      <c r="O11" s="186">
        <f t="shared" si="1"/>
        <v>334</v>
      </c>
      <c r="P11" s="186">
        <f t="shared" si="1"/>
        <v>30</v>
      </c>
      <c r="Q11" s="186">
        <f t="shared" si="1"/>
        <v>0</v>
      </c>
      <c r="R11" s="186">
        <f t="shared" si="1"/>
        <v>0</v>
      </c>
      <c r="S11" s="186">
        <f t="shared" si="1"/>
        <v>574</v>
      </c>
      <c r="T11" s="186">
        <f t="shared" si="1"/>
        <v>81</v>
      </c>
      <c r="U11" s="4" t="s">
        <v>611</v>
      </c>
    </row>
    <row r="12" spans="2:20" s="4" customFormat="1" ht="21" customHeight="1">
      <c r="B12" s="44" t="s">
        <v>493</v>
      </c>
      <c r="C12" s="40" t="s">
        <v>1</v>
      </c>
      <c r="D12" s="175">
        <v>38</v>
      </c>
      <c r="E12" s="166"/>
      <c r="F12" s="166"/>
      <c r="G12" s="166"/>
      <c r="H12" s="166"/>
      <c r="I12" s="175">
        <v>38</v>
      </c>
      <c r="J12" s="175"/>
      <c r="K12" s="175"/>
      <c r="L12" s="175"/>
      <c r="M12" s="189">
        <v>10</v>
      </c>
      <c r="N12" s="189">
        <v>2</v>
      </c>
      <c r="O12" s="191"/>
      <c r="P12" s="191"/>
      <c r="Q12" s="191"/>
      <c r="R12" s="191"/>
      <c r="S12" s="191"/>
      <c r="T12" s="189"/>
    </row>
    <row r="13" spans="2:20" s="4" customFormat="1" ht="12.75" customHeight="1">
      <c r="B13" s="43" t="s">
        <v>492</v>
      </c>
      <c r="C13" s="40" t="s">
        <v>2</v>
      </c>
      <c r="D13" s="175">
        <v>690</v>
      </c>
      <c r="E13" s="175">
        <v>372</v>
      </c>
      <c r="F13" s="175">
        <v>18</v>
      </c>
      <c r="G13" s="175"/>
      <c r="H13" s="175"/>
      <c r="I13" s="175">
        <v>272</v>
      </c>
      <c r="J13" s="175">
        <v>16</v>
      </c>
      <c r="K13" s="175">
        <v>12</v>
      </c>
      <c r="L13" s="175"/>
      <c r="M13" s="189">
        <v>158</v>
      </c>
      <c r="N13" s="189">
        <v>26</v>
      </c>
      <c r="O13" s="191">
        <f>8+2+1</f>
        <v>11</v>
      </c>
      <c r="P13" s="191">
        <f>1</f>
        <v>1</v>
      </c>
      <c r="Q13" s="191"/>
      <c r="R13" s="191"/>
      <c r="S13" s="191">
        <v>15</v>
      </c>
      <c r="T13" s="189">
        <f>1</f>
        <v>1</v>
      </c>
    </row>
    <row r="14" spans="2:20" s="4" customFormat="1" ht="12.75" customHeight="1">
      <c r="B14" s="43" t="s">
        <v>491</v>
      </c>
      <c r="C14" s="40" t="s">
        <v>3</v>
      </c>
      <c r="D14" s="175"/>
      <c r="E14" s="166"/>
      <c r="F14" s="166"/>
      <c r="G14" s="166"/>
      <c r="H14" s="166"/>
      <c r="I14" s="166"/>
      <c r="J14" s="166"/>
      <c r="K14" s="166"/>
      <c r="L14" s="166"/>
      <c r="M14" s="167"/>
      <c r="N14" s="167"/>
      <c r="O14" s="168"/>
      <c r="P14" s="168"/>
      <c r="Q14" s="168"/>
      <c r="R14" s="168"/>
      <c r="S14" s="168"/>
      <c r="T14" s="167"/>
    </row>
    <row r="15" spans="2:20" s="4" customFormat="1" ht="12.75" customHeight="1">
      <c r="B15" s="43" t="s">
        <v>490</v>
      </c>
      <c r="C15" s="40" t="s">
        <v>4</v>
      </c>
      <c r="D15" s="175">
        <v>819</v>
      </c>
      <c r="E15" s="175">
        <v>718</v>
      </c>
      <c r="F15" s="175">
        <v>13</v>
      </c>
      <c r="G15" s="175"/>
      <c r="H15" s="175"/>
      <c r="I15" s="175">
        <v>88</v>
      </c>
      <c r="J15" s="175"/>
      <c r="K15" s="175"/>
      <c r="L15" s="175"/>
      <c r="M15" s="189">
        <f>67+19</f>
        <v>86</v>
      </c>
      <c r="N15" s="189">
        <f>35+3</f>
        <v>38</v>
      </c>
      <c r="O15" s="191">
        <f>25+1+1</f>
        <v>27</v>
      </c>
      <c r="P15" s="191">
        <f>1</f>
        <v>1</v>
      </c>
      <c r="Q15" s="191"/>
      <c r="R15" s="191"/>
      <c r="S15" s="191">
        <v>32</v>
      </c>
      <c r="T15" s="189"/>
    </row>
    <row r="16" spans="2:20" s="4" customFormat="1" ht="12.75" customHeight="1">
      <c r="B16" s="43" t="s">
        <v>489</v>
      </c>
      <c r="C16" s="40" t="s">
        <v>5</v>
      </c>
      <c r="D16" s="175">
        <v>371</v>
      </c>
      <c r="E16" s="175">
        <v>230</v>
      </c>
      <c r="F16" s="175"/>
      <c r="G16" s="175"/>
      <c r="H16" s="175"/>
      <c r="I16" s="175">
        <v>116</v>
      </c>
      <c r="J16" s="175"/>
      <c r="K16" s="175">
        <v>25</v>
      </c>
      <c r="L16" s="175"/>
      <c r="M16" s="189">
        <v>25</v>
      </c>
      <c r="N16" s="189">
        <v>17</v>
      </c>
      <c r="O16" s="191">
        <f>6</f>
        <v>6</v>
      </c>
      <c r="P16" s="191"/>
      <c r="Q16" s="191"/>
      <c r="R16" s="191"/>
      <c r="S16" s="191">
        <v>13</v>
      </c>
      <c r="T16" s="189">
        <f>1</f>
        <v>1</v>
      </c>
    </row>
    <row r="17" spans="2:20" s="4" customFormat="1" ht="12.75" customHeight="1">
      <c r="B17" s="43" t="s">
        <v>488</v>
      </c>
      <c r="C17" s="40" t="s">
        <v>15</v>
      </c>
      <c r="D17" s="175"/>
      <c r="E17" s="175"/>
      <c r="F17" s="175"/>
      <c r="G17" s="175"/>
      <c r="H17" s="175"/>
      <c r="I17" s="175"/>
      <c r="J17" s="175"/>
      <c r="K17" s="175"/>
      <c r="L17" s="175"/>
      <c r="M17" s="189"/>
      <c r="N17" s="189"/>
      <c r="O17" s="191"/>
      <c r="P17" s="191"/>
      <c r="Q17" s="191"/>
      <c r="R17" s="191"/>
      <c r="S17" s="191"/>
      <c r="T17" s="189"/>
    </row>
    <row r="18" spans="2:20" s="4" customFormat="1" ht="12.75" customHeight="1">
      <c r="B18" s="43" t="s">
        <v>487</v>
      </c>
      <c r="C18" s="40" t="s">
        <v>16</v>
      </c>
      <c r="D18" s="175">
        <v>214</v>
      </c>
      <c r="E18" s="175">
        <v>170</v>
      </c>
      <c r="F18" s="175">
        <v>9</v>
      </c>
      <c r="G18" s="175"/>
      <c r="H18" s="175"/>
      <c r="I18" s="175">
        <v>35</v>
      </c>
      <c r="J18" s="175"/>
      <c r="K18" s="175"/>
      <c r="L18" s="175"/>
      <c r="M18" s="189">
        <f>35+3</f>
        <v>38</v>
      </c>
      <c r="N18" s="189">
        <f>11+2</f>
        <v>13</v>
      </c>
      <c r="O18" s="191">
        <f>6</f>
        <v>6</v>
      </c>
      <c r="P18" s="191"/>
      <c r="Q18" s="191"/>
      <c r="R18" s="191"/>
      <c r="S18" s="191">
        <v>10</v>
      </c>
      <c r="T18" s="189">
        <f>1</f>
        <v>1</v>
      </c>
    </row>
    <row r="19" spans="2:20" s="4" customFormat="1" ht="12.75" customHeight="1">
      <c r="B19" s="43" t="s">
        <v>486</v>
      </c>
      <c r="C19" s="40" t="s">
        <v>17</v>
      </c>
      <c r="D19" s="175">
        <v>202</v>
      </c>
      <c r="E19" s="175">
        <v>170</v>
      </c>
      <c r="F19" s="175"/>
      <c r="G19" s="175"/>
      <c r="H19" s="175"/>
      <c r="I19" s="175">
        <v>32</v>
      </c>
      <c r="J19" s="175"/>
      <c r="K19" s="175"/>
      <c r="L19" s="175"/>
      <c r="M19" s="189">
        <v>50</v>
      </c>
      <c r="N19" s="189">
        <f>12</f>
        <v>12</v>
      </c>
      <c r="O19" s="191">
        <f>7</f>
        <v>7</v>
      </c>
      <c r="P19" s="191"/>
      <c r="Q19" s="191"/>
      <c r="R19" s="191"/>
      <c r="S19" s="191">
        <v>8</v>
      </c>
      <c r="T19" s="189"/>
    </row>
    <row r="20" spans="2:20" s="4" customFormat="1" ht="12.75" customHeight="1">
      <c r="B20" s="44" t="s">
        <v>485</v>
      </c>
      <c r="C20" s="40" t="s">
        <v>18</v>
      </c>
      <c r="D20" s="175">
        <v>255</v>
      </c>
      <c r="E20" s="175">
        <v>204</v>
      </c>
      <c r="F20" s="175">
        <v>17</v>
      </c>
      <c r="G20" s="175">
        <v>26</v>
      </c>
      <c r="H20" s="175"/>
      <c r="I20" s="175">
        <v>8</v>
      </c>
      <c r="J20" s="175"/>
      <c r="K20" s="175"/>
      <c r="L20" s="175"/>
      <c r="M20" s="189">
        <f>89+4</f>
        <v>93</v>
      </c>
      <c r="N20" s="189">
        <f>24+4+8</f>
        <v>36</v>
      </c>
      <c r="O20" s="191">
        <f>6+2+5</f>
        <v>13</v>
      </c>
      <c r="P20" s="191"/>
      <c r="Q20" s="191"/>
      <c r="R20" s="191"/>
      <c r="S20" s="191">
        <v>36</v>
      </c>
      <c r="T20" s="189">
        <f>1</f>
        <v>1</v>
      </c>
    </row>
    <row r="21" spans="2:20" s="4" customFormat="1" ht="12" customHeight="1">
      <c r="B21" s="45" t="s">
        <v>251</v>
      </c>
      <c r="C21" s="40" t="s">
        <v>19</v>
      </c>
      <c r="D21" s="175"/>
      <c r="E21" s="175"/>
      <c r="F21" s="175"/>
      <c r="G21" s="175"/>
      <c r="H21" s="175"/>
      <c r="I21" s="175"/>
      <c r="J21" s="175"/>
      <c r="K21" s="175"/>
      <c r="L21" s="175"/>
      <c r="M21" s="189"/>
      <c r="N21" s="189"/>
      <c r="O21" s="191"/>
      <c r="P21" s="191"/>
      <c r="Q21" s="191"/>
      <c r="R21" s="191"/>
      <c r="S21" s="191"/>
      <c r="T21" s="189"/>
    </row>
    <row r="22" spans="2:20" s="4" customFormat="1" ht="12.75" customHeight="1">
      <c r="B22" s="45" t="s">
        <v>218</v>
      </c>
      <c r="C22" s="40" t="s">
        <v>20</v>
      </c>
      <c r="D22" s="175"/>
      <c r="E22" s="175"/>
      <c r="F22" s="175"/>
      <c r="G22" s="175"/>
      <c r="H22" s="175"/>
      <c r="I22" s="175"/>
      <c r="J22" s="175"/>
      <c r="K22" s="175"/>
      <c r="L22" s="175"/>
      <c r="M22" s="189"/>
      <c r="N22" s="189"/>
      <c r="O22" s="191"/>
      <c r="P22" s="191"/>
      <c r="Q22" s="191"/>
      <c r="R22" s="191"/>
      <c r="S22" s="191"/>
      <c r="T22" s="189"/>
    </row>
    <row r="23" spans="2:20" s="4" customFormat="1" ht="12.75" customHeight="1">
      <c r="B23" s="45" t="s">
        <v>219</v>
      </c>
      <c r="C23" s="40" t="s">
        <v>21</v>
      </c>
      <c r="D23" s="175"/>
      <c r="E23" s="175"/>
      <c r="F23" s="175"/>
      <c r="G23" s="175"/>
      <c r="H23" s="175"/>
      <c r="I23" s="175"/>
      <c r="J23" s="175"/>
      <c r="K23" s="175"/>
      <c r="L23" s="175"/>
      <c r="M23" s="189"/>
      <c r="N23" s="189"/>
      <c r="O23" s="191"/>
      <c r="P23" s="191"/>
      <c r="Q23" s="191"/>
      <c r="R23" s="191"/>
      <c r="S23" s="191"/>
      <c r="T23" s="189"/>
    </row>
    <row r="24" spans="2:20" s="4" customFormat="1" ht="12.75" customHeight="1">
      <c r="B24" s="45" t="s">
        <v>220</v>
      </c>
      <c r="C24" s="40" t="s">
        <v>22</v>
      </c>
      <c r="D24" s="175">
        <v>157</v>
      </c>
      <c r="E24" s="175">
        <v>157</v>
      </c>
      <c r="F24" s="175"/>
      <c r="G24" s="175"/>
      <c r="H24" s="175"/>
      <c r="I24" s="175"/>
      <c r="J24" s="175"/>
      <c r="K24" s="175"/>
      <c r="L24" s="175"/>
      <c r="M24" s="189">
        <v>58</v>
      </c>
      <c r="N24" s="189">
        <f>11</f>
        <v>11</v>
      </c>
      <c r="O24" s="191">
        <f>11</f>
        <v>11</v>
      </c>
      <c r="P24" s="191"/>
      <c r="Q24" s="191"/>
      <c r="R24" s="191"/>
      <c r="S24" s="191">
        <f>11</f>
        <v>11</v>
      </c>
      <c r="T24" s="189">
        <f>5</f>
        <v>5</v>
      </c>
    </row>
    <row r="25" spans="2:20" s="4" customFormat="1" ht="12.75" customHeight="1">
      <c r="B25" s="45" t="s">
        <v>221</v>
      </c>
      <c r="C25" s="40" t="s">
        <v>23</v>
      </c>
      <c r="D25" s="175"/>
      <c r="E25" s="175"/>
      <c r="F25" s="175"/>
      <c r="G25" s="175"/>
      <c r="H25" s="175"/>
      <c r="I25" s="175"/>
      <c r="J25" s="175"/>
      <c r="K25" s="175"/>
      <c r="L25" s="175"/>
      <c r="M25" s="189"/>
      <c r="N25" s="189"/>
      <c r="O25" s="191"/>
      <c r="P25" s="191"/>
      <c r="Q25" s="191"/>
      <c r="R25" s="191"/>
      <c r="S25" s="191"/>
      <c r="T25" s="189"/>
    </row>
    <row r="26" spans="2:20" s="4" customFormat="1" ht="12.75" customHeight="1">
      <c r="B26" s="45" t="s">
        <v>222</v>
      </c>
      <c r="C26" s="40" t="s">
        <v>24</v>
      </c>
      <c r="D26" s="175"/>
      <c r="E26" s="175"/>
      <c r="F26" s="175"/>
      <c r="G26" s="175"/>
      <c r="H26" s="175"/>
      <c r="I26" s="175"/>
      <c r="J26" s="175"/>
      <c r="K26" s="175"/>
      <c r="L26" s="175"/>
      <c r="M26" s="189"/>
      <c r="N26" s="189"/>
      <c r="O26" s="191"/>
      <c r="P26" s="191"/>
      <c r="Q26" s="191"/>
      <c r="R26" s="191"/>
      <c r="S26" s="191"/>
      <c r="T26" s="189"/>
    </row>
    <row r="27" spans="2:20" s="4" customFormat="1" ht="12.75" customHeight="1">
      <c r="B27" s="45" t="s">
        <v>223</v>
      </c>
      <c r="C27" s="40" t="s">
        <v>25</v>
      </c>
      <c r="D27" s="175">
        <v>3011</v>
      </c>
      <c r="E27" s="175">
        <v>1424</v>
      </c>
      <c r="F27" s="175">
        <v>52</v>
      </c>
      <c r="G27" s="175"/>
      <c r="H27" s="175"/>
      <c r="I27" s="175">
        <v>1385</v>
      </c>
      <c r="J27" s="175">
        <v>105</v>
      </c>
      <c r="K27" s="175">
        <v>45</v>
      </c>
      <c r="L27" s="175"/>
      <c r="M27" s="189">
        <f>699+24+29+100</f>
        <v>852</v>
      </c>
      <c r="N27" s="189">
        <v>110</v>
      </c>
      <c r="O27" s="191">
        <f>21+4+6</f>
        <v>31</v>
      </c>
      <c r="P27" s="191">
        <f>6</f>
        <v>6</v>
      </c>
      <c r="Q27" s="191"/>
      <c r="R27" s="191"/>
      <c r="S27" s="191">
        <v>70</v>
      </c>
      <c r="T27" s="189">
        <f>9</f>
        <v>9</v>
      </c>
    </row>
    <row r="28" spans="2:20" s="4" customFormat="1" ht="12.75" customHeight="1">
      <c r="B28" s="45" t="s">
        <v>224</v>
      </c>
      <c r="C28" s="40" t="s">
        <v>26</v>
      </c>
      <c r="D28" s="175">
        <v>261</v>
      </c>
      <c r="E28" s="175">
        <v>165</v>
      </c>
      <c r="F28" s="175">
        <v>20</v>
      </c>
      <c r="G28" s="175"/>
      <c r="H28" s="175"/>
      <c r="I28" s="175">
        <v>76</v>
      </c>
      <c r="J28" s="175"/>
      <c r="K28" s="175"/>
      <c r="L28" s="175"/>
      <c r="M28" s="189">
        <f>64+59</f>
        <v>123</v>
      </c>
      <c r="N28" s="189">
        <f>10+5</f>
        <v>15</v>
      </c>
      <c r="O28" s="191">
        <f>3+3</f>
        <v>6</v>
      </c>
      <c r="P28" s="191"/>
      <c r="Q28" s="191"/>
      <c r="R28" s="191"/>
      <c r="S28" s="191">
        <v>13</v>
      </c>
      <c r="T28" s="189">
        <f>1</f>
        <v>1</v>
      </c>
    </row>
    <row r="29" spans="2:20" s="4" customFormat="1" ht="12.75" customHeight="1">
      <c r="B29" s="45" t="s">
        <v>225</v>
      </c>
      <c r="C29" s="40" t="s">
        <v>27</v>
      </c>
      <c r="D29" s="175">
        <v>18</v>
      </c>
      <c r="E29" s="175"/>
      <c r="F29" s="175"/>
      <c r="G29" s="175"/>
      <c r="H29" s="175"/>
      <c r="I29" s="175">
        <v>18</v>
      </c>
      <c r="J29" s="175"/>
      <c r="K29" s="175"/>
      <c r="L29" s="175"/>
      <c r="M29" s="189"/>
      <c r="N29" s="189">
        <v>1</v>
      </c>
      <c r="O29" s="191"/>
      <c r="P29" s="191"/>
      <c r="Q29" s="191"/>
      <c r="R29" s="191"/>
      <c r="S29" s="191">
        <v>1</v>
      </c>
      <c r="T29" s="189"/>
    </row>
    <row r="30" spans="2:20" s="4" customFormat="1" ht="12.75" customHeight="1">
      <c r="B30" s="45" t="s">
        <v>226</v>
      </c>
      <c r="C30" s="40" t="s">
        <v>28</v>
      </c>
      <c r="D30" s="175">
        <v>327</v>
      </c>
      <c r="E30" s="175">
        <v>117</v>
      </c>
      <c r="F30" s="175"/>
      <c r="G30" s="175"/>
      <c r="H30" s="175"/>
      <c r="I30" s="175">
        <v>210</v>
      </c>
      <c r="J30" s="175"/>
      <c r="K30" s="175"/>
      <c r="L30" s="175"/>
      <c r="M30" s="189">
        <v>247</v>
      </c>
      <c r="N30" s="189">
        <v>12</v>
      </c>
      <c r="O30" s="191">
        <f>6</f>
        <v>6</v>
      </c>
      <c r="P30" s="191"/>
      <c r="Q30" s="191"/>
      <c r="R30" s="191"/>
      <c r="S30" s="191">
        <v>10</v>
      </c>
      <c r="T30" s="189">
        <f>6</f>
        <v>6</v>
      </c>
    </row>
    <row r="31" spans="2:20" s="4" customFormat="1" ht="12.75" customHeight="1">
      <c r="B31" s="45" t="s">
        <v>227</v>
      </c>
      <c r="C31" s="40" t="s">
        <v>29</v>
      </c>
      <c r="D31" s="175">
        <v>520</v>
      </c>
      <c r="E31" s="175">
        <v>421</v>
      </c>
      <c r="F31" s="175">
        <v>19</v>
      </c>
      <c r="G31" s="175"/>
      <c r="H31" s="175"/>
      <c r="I31" s="192">
        <f>45+10</f>
        <v>55</v>
      </c>
      <c r="J31" s="175"/>
      <c r="K31" s="175">
        <v>25</v>
      </c>
      <c r="L31" s="175"/>
      <c r="M31" s="189">
        <v>520</v>
      </c>
      <c r="N31" s="189">
        <f>16+5</f>
        <v>21</v>
      </c>
      <c r="O31" s="191">
        <f>15+1+1</f>
        <v>17</v>
      </c>
      <c r="P31" s="191">
        <f>1</f>
        <v>1</v>
      </c>
      <c r="Q31" s="191"/>
      <c r="R31" s="191"/>
      <c r="S31" s="191">
        <v>15</v>
      </c>
      <c r="T31" s="189">
        <f>16+5</f>
        <v>21</v>
      </c>
    </row>
    <row r="32" spans="2:20" s="4" customFormat="1" ht="12.75" customHeight="1">
      <c r="B32" s="45" t="s">
        <v>252</v>
      </c>
      <c r="C32" s="40" t="s">
        <v>30</v>
      </c>
      <c r="D32" s="175"/>
      <c r="E32" s="166"/>
      <c r="F32" s="166"/>
      <c r="G32" s="166"/>
      <c r="H32" s="166"/>
      <c r="I32" s="166"/>
      <c r="J32" s="166"/>
      <c r="K32" s="166"/>
      <c r="L32" s="166"/>
      <c r="M32" s="167"/>
      <c r="N32" s="167"/>
      <c r="O32" s="168"/>
      <c r="P32" s="168"/>
      <c r="Q32" s="168"/>
      <c r="R32" s="168"/>
      <c r="S32" s="168"/>
      <c r="T32" s="167"/>
    </row>
    <row r="33" spans="2:20" s="4" customFormat="1" ht="12.75" customHeight="1">
      <c r="B33" s="45" t="s">
        <v>228</v>
      </c>
      <c r="C33" s="40" t="s">
        <v>31</v>
      </c>
      <c r="D33" s="175"/>
      <c r="E33" s="166"/>
      <c r="F33" s="166"/>
      <c r="G33" s="166"/>
      <c r="H33" s="166"/>
      <c r="I33" s="166"/>
      <c r="J33" s="166"/>
      <c r="K33" s="166"/>
      <c r="L33" s="166"/>
      <c r="M33" s="167"/>
      <c r="N33" s="167"/>
      <c r="O33" s="167"/>
      <c r="P33" s="167"/>
      <c r="Q33" s="167"/>
      <c r="R33" s="167"/>
      <c r="S33" s="167"/>
      <c r="T33" s="167"/>
    </row>
    <row r="34" spans="2:20" s="4" customFormat="1" ht="12.75" customHeight="1">
      <c r="B34" s="45" t="s">
        <v>229</v>
      </c>
      <c r="C34" s="40" t="s">
        <v>32</v>
      </c>
      <c r="D34" s="175">
        <v>976</v>
      </c>
      <c r="E34" s="175">
        <v>731</v>
      </c>
      <c r="F34" s="175">
        <v>20</v>
      </c>
      <c r="G34" s="175"/>
      <c r="H34" s="175"/>
      <c r="I34" s="175">
        <v>225</v>
      </c>
      <c r="J34" s="175"/>
      <c r="K34" s="175"/>
      <c r="L34" s="175"/>
      <c r="M34" s="189">
        <f>104+9</f>
        <v>113</v>
      </c>
      <c r="N34" s="189">
        <v>36</v>
      </c>
      <c r="O34" s="189">
        <v>24</v>
      </c>
      <c r="P34" s="189"/>
      <c r="Q34" s="189"/>
      <c r="R34" s="189"/>
      <c r="S34" s="189">
        <v>28</v>
      </c>
      <c r="T34" s="189">
        <f>5</f>
        <v>5</v>
      </c>
    </row>
    <row r="35" spans="2:20" s="4" customFormat="1" ht="12" customHeight="1">
      <c r="B35" s="45" t="s">
        <v>230</v>
      </c>
      <c r="C35" s="40" t="s">
        <v>33</v>
      </c>
      <c r="D35" s="175">
        <v>120</v>
      </c>
      <c r="E35" s="175">
        <v>80</v>
      </c>
      <c r="F35" s="175"/>
      <c r="G35" s="175"/>
      <c r="H35" s="175"/>
      <c r="I35" s="175">
        <v>40</v>
      </c>
      <c r="J35" s="175"/>
      <c r="K35" s="175"/>
      <c r="L35" s="175"/>
      <c r="M35" s="189">
        <v>31</v>
      </c>
      <c r="N35" s="189">
        <f>2</f>
        <v>2</v>
      </c>
      <c r="O35" s="189">
        <f>2</f>
        <v>2</v>
      </c>
      <c r="P35" s="189"/>
      <c r="Q35" s="189"/>
      <c r="R35" s="189"/>
      <c r="S35" s="189">
        <f>2</f>
        <v>2</v>
      </c>
      <c r="T35" s="189"/>
    </row>
    <row r="36" spans="2:20" s="4" customFormat="1" ht="12.75" customHeight="1">
      <c r="B36" s="391">
        <v>8</v>
      </c>
      <c r="C36" s="391"/>
      <c r="D36" s="391"/>
      <c r="E36" s="391"/>
      <c r="F36" s="391"/>
      <c r="G36" s="391"/>
      <c r="H36" s="391"/>
      <c r="I36" s="391"/>
      <c r="J36" s="391"/>
      <c r="K36" s="391"/>
      <c r="L36" s="391"/>
      <c r="M36" s="391"/>
      <c r="N36" s="391"/>
      <c r="O36" s="391"/>
      <c r="P36" s="391"/>
      <c r="Q36" s="391"/>
      <c r="R36" s="391"/>
      <c r="S36" s="391"/>
      <c r="T36" s="391"/>
    </row>
    <row r="37" spans="2:20" s="4" customFormat="1" ht="17.25" customHeight="1">
      <c r="B37" s="42" t="s">
        <v>170</v>
      </c>
      <c r="C37" s="42" t="s">
        <v>171</v>
      </c>
      <c r="D37" s="161">
        <v>1</v>
      </c>
      <c r="E37" s="161">
        <v>2</v>
      </c>
      <c r="F37" s="161">
        <v>3</v>
      </c>
      <c r="G37" s="161">
        <v>4</v>
      </c>
      <c r="H37" s="161">
        <v>5</v>
      </c>
      <c r="I37" s="161">
        <v>6</v>
      </c>
      <c r="J37" s="161">
        <v>7</v>
      </c>
      <c r="K37" s="161">
        <v>8</v>
      </c>
      <c r="L37" s="161">
        <v>9</v>
      </c>
      <c r="M37" s="161">
        <v>10</v>
      </c>
      <c r="N37" s="154">
        <v>11</v>
      </c>
      <c r="O37" s="153">
        <v>12</v>
      </c>
      <c r="P37" s="153">
        <v>13</v>
      </c>
      <c r="Q37" s="153">
        <v>14</v>
      </c>
      <c r="R37" s="153">
        <v>15</v>
      </c>
      <c r="S37" s="153">
        <v>16</v>
      </c>
      <c r="T37" s="154">
        <v>17</v>
      </c>
    </row>
    <row r="38" spans="2:20" s="4" customFormat="1" ht="12.75" customHeight="1">
      <c r="B38" s="45" t="s">
        <v>231</v>
      </c>
      <c r="C38" s="40" t="s">
        <v>34</v>
      </c>
      <c r="D38" s="175">
        <v>15</v>
      </c>
      <c r="E38" s="175"/>
      <c r="F38" s="175"/>
      <c r="G38" s="175"/>
      <c r="H38" s="175"/>
      <c r="I38" s="175">
        <v>15</v>
      </c>
      <c r="J38" s="175"/>
      <c r="K38" s="175"/>
      <c r="L38" s="175"/>
      <c r="M38" s="189">
        <v>3</v>
      </c>
      <c r="N38" s="189">
        <v>2</v>
      </c>
      <c r="O38" s="189"/>
      <c r="P38" s="189"/>
      <c r="Q38" s="189"/>
      <c r="R38" s="189"/>
      <c r="S38" s="189">
        <v>1</v>
      </c>
      <c r="T38" s="189"/>
    </row>
    <row r="39" spans="2:20" s="4" customFormat="1" ht="12.75" customHeight="1">
      <c r="B39" s="45" t="s">
        <v>253</v>
      </c>
      <c r="C39" s="40" t="s">
        <v>35</v>
      </c>
      <c r="D39" s="175"/>
      <c r="E39" s="175"/>
      <c r="F39" s="175"/>
      <c r="G39" s="175"/>
      <c r="H39" s="175"/>
      <c r="I39" s="175"/>
      <c r="J39" s="175"/>
      <c r="K39" s="175"/>
      <c r="L39" s="175"/>
      <c r="M39" s="189"/>
      <c r="N39" s="189"/>
      <c r="O39" s="189"/>
      <c r="P39" s="189"/>
      <c r="Q39" s="189"/>
      <c r="R39" s="189"/>
      <c r="S39" s="189"/>
      <c r="T39" s="189"/>
    </row>
    <row r="40" spans="2:20" s="4" customFormat="1" ht="12.75" customHeight="1">
      <c r="B40" s="45" t="s">
        <v>254</v>
      </c>
      <c r="C40" s="40" t="s">
        <v>36</v>
      </c>
      <c r="D40" s="175"/>
      <c r="E40" s="175"/>
      <c r="F40" s="175"/>
      <c r="G40" s="175"/>
      <c r="H40" s="175"/>
      <c r="I40" s="175"/>
      <c r="J40" s="175"/>
      <c r="K40" s="175"/>
      <c r="L40" s="175"/>
      <c r="M40" s="189"/>
      <c r="N40" s="189"/>
      <c r="O40" s="189"/>
      <c r="P40" s="189"/>
      <c r="Q40" s="189"/>
      <c r="R40" s="189"/>
      <c r="S40" s="189"/>
      <c r="T40" s="189"/>
    </row>
    <row r="41" spans="2:20" s="4" customFormat="1" ht="12.75" customHeight="1">
      <c r="B41" s="45" t="s">
        <v>232</v>
      </c>
      <c r="C41" s="40" t="s">
        <v>37</v>
      </c>
      <c r="D41" s="175">
        <v>2535</v>
      </c>
      <c r="E41" s="175">
        <v>1439</v>
      </c>
      <c r="F41" s="175">
        <v>14</v>
      </c>
      <c r="G41" s="175"/>
      <c r="H41" s="175"/>
      <c r="I41" s="175">
        <v>1022</v>
      </c>
      <c r="J41" s="175">
        <v>52</v>
      </c>
      <c r="K41" s="175">
        <v>8</v>
      </c>
      <c r="L41" s="175"/>
      <c r="M41" s="189">
        <v>987</v>
      </c>
      <c r="N41" s="189">
        <v>119</v>
      </c>
      <c r="O41" s="189">
        <f>42+1+1</f>
        <v>44</v>
      </c>
      <c r="P41" s="189">
        <f>1</f>
        <v>1</v>
      </c>
      <c r="Q41" s="189"/>
      <c r="R41" s="189"/>
      <c r="S41" s="189">
        <v>74</v>
      </c>
      <c r="T41" s="189">
        <f>16+1</f>
        <v>17</v>
      </c>
    </row>
    <row r="42" spans="2:20" s="4" customFormat="1" ht="12.75" customHeight="1">
      <c r="B42" s="45" t="s">
        <v>255</v>
      </c>
      <c r="C42" s="40" t="s">
        <v>38</v>
      </c>
      <c r="D42" s="175"/>
      <c r="E42" s="175"/>
      <c r="F42" s="175"/>
      <c r="G42" s="175"/>
      <c r="H42" s="175"/>
      <c r="I42" s="175"/>
      <c r="J42" s="175"/>
      <c r="K42" s="175"/>
      <c r="L42" s="175"/>
      <c r="M42" s="189"/>
      <c r="N42" s="189"/>
      <c r="O42" s="189"/>
      <c r="P42" s="189"/>
      <c r="Q42" s="189"/>
      <c r="R42" s="189"/>
      <c r="S42" s="189"/>
      <c r="T42" s="189"/>
    </row>
    <row r="43" spans="2:20" s="4" customFormat="1" ht="12.75" customHeight="1">
      <c r="B43" s="45" t="s">
        <v>256</v>
      </c>
      <c r="C43" s="40" t="s">
        <v>39</v>
      </c>
      <c r="D43" s="175">
        <v>302</v>
      </c>
      <c r="E43" s="175">
        <v>227</v>
      </c>
      <c r="F43" s="175">
        <v>15</v>
      </c>
      <c r="G43" s="175"/>
      <c r="H43" s="175"/>
      <c r="I43" s="175">
        <v>60</v>
      </c>
      <c r="J43" s="175"/>
      <c r="K43" s="175"/>
      <c r="L43" s="175"/>
      <c r="M43" s="189">
        <f>75+5+21</f>
        <v>101</v>
      </c>
      <c r="N43" s="189">
        <f>16+5</f>
        <v>21</v>
      </c>
      <c r="O43" s="189">
        <f>7</f>
        <v>7</v>
      </c>
      <c r="P43" s="189"/>
      <c r="Q43" s="189"/>
      <c r="R43" s="189"/>
      <c r="S43" s="189">
        <v>21</v>
      </c>
      <c r="T43" s="189">
        <f>2</f>
        <v>2</v>
      </c>
    </row>
    <row r="44" spans="2:20" s="4" customFormat="1" ht="12.75" customHeight="1">
      <c r="B44" s="45" t="s">
        <v>233</v>
      </c>
      <c r="C44" s="40" t="s">
        <v>40</v>
      </c>
      <c r="D44" s="175">
        <v>148</v>
      </c>
      <c r="E44" s="175">
        <v>136</v>
      </c>
      <c r="F44" s="175"/>
      <c r="G44" s="175"/>
      <c r="H44" s="175"/>
      <c r="I44" s="192">
        <f>12</f>
        <v>12</v>
      </c>
      <c r="J44" s="175"/>
      <c r="K44" s="175"/>
      <c r="L44" s="175"/>
      <c r="M44" s="189">
        <v>36</v>
      </c>
      <c r="N44" s="189">
        <f>5</f>
        <v>5</v>
      </c>
      <c r="O44" s="189">
        <f>4</f>
        <v>4</v>
      </c>
      <c r="P44" s="189"/>
      <c r="Q44" s="189"/>
      <c r="R44" s="189"/>
      <c r="S44" s="189">
        <v>5</v>
      </c>
      <c r="T44" s="189">
        <f>3</f>
        <v>3</v>
      </c>
    </row>
    <row r="45" spans="2:20" s="4" customFormat="1" ht="12.75" customHeight="1">
      <c r="B45" s="45" t="s">
        <v>234</v>
      </c>
      <c r="C45" s="40" t="s">
        <v>41</v>
      </c>
      <c r="D45" s="175"/>
      <c r="E45" s="175"/>
      <c r="F45" s="175"/>
      <c r="G45" s="175"/>
      <c r="H45" s="175"/>
      <c r="I45" s="175"/>
      <c r="J45" s="175"/>
      <c r="K45" s="175"/>
      <c r="L45" s="175"/>
      <c r="M45" s="189"/>
      <c r="N45" s="189"/>
      <c r="O45" s="189"/>
      <c r="P45" s="189"/>
      <c r="Q45" s="189"/>
      <c r="R45" s="189"/>
      <c r="S45" s="189"/>
      <c r="T45" s="189"/>
    </row>
    <row r="46" spans="2:20" s="4" customFormat="1" ht="12.75" customHeight="1">
      <c r="B46" s="45" t="s">
        <v>235</v>
      </c>
      <c r="C46" s="40" t="s">
        <v>42</v>
      </c>
      <c r="D46" s="166"/>
      <c r="E46" s="175"/>
      <c r="F46" s="175"/>
      <c r="G46" s="175"/>
      <c r="H46" s="175"/>
      <c r="I46" s="175"/>
      <c r="J46" s="175"/>
      <c r="K46" s="175"/>
      <c r="L46" s="175"/>
      <c r="M46" s="189"/>
      <c r="N46" s="189"/>
      <c r="O46" s="189"/>
      <c r="P46" s="189"/>
      <c r="Q46" s="189"/>
      <c r="R46" s="189"/>
      <c r="S46" s="189"/>
      <c r="T46" s="189"/>
    </row>
    <row r="47" spans="2:20" s="4" customFormat="1" ht="12.75" customHeight="1">
      <c r="B47" s="45" t="s">
        <v>257</v>
      </c>
      <c r="C47" s="40" t="s">
        <v>43</v>
      </c>
      <c r="D47" s="166"/>
      <c r="E47" s="166"/>
      <c r="F47" s="166"/>
      <c r="G47" s="166"/>
      <c r="H47" s="166"/>
      <c r="I47" s="166"/>
      <c r="J47" s="166"/>
      <c r="K47" s="166"/>
      <c r="L47" s="166"/>
      <c r="M47" s="167"/>
      <c r="N47" s="167"/>
      <c r="O47" s="167"/>
      <c r="P47" s="167"/>
      <c r="Q47" s="167"/>
      <c r="R47" s="167"/>
      <c r="S47" s="167"/>
      <c r="T47" s="167"/>
    </row>
    <row r="48" spans="2:20" s="4" customFormat="1" ht="12.75" customHeight="1">
      <c r="B48" s="45" t="s">
        <v>236</v>
      </c>
      <c r="C48" s="40" t="s">
        <v>44</v>
      </c>
      <c r="D48" s="166"/>
      <c r="E48" s="166"/>
      <c r="F48" s="166"/>
      <c r="G48" s="166"/>
      <c r="H48" s="166"/>
      <c r="I48" s="166"/>
      <c r="J48" s="166"/>
      <c r="K48" s="166"/>
      <c r="L48" s="166"/>
      <c r="M48" s="167"/>
      <c r="N48" s="167"/>
      <c r="O48" s="167"/>
      <c r="P48" s="167"/>
      <c r="Q48" s="167"/>
      <c r="R48" s="167"/>
      <c r="S48" s="167"/>
      <c r="T48" s="167"/>
    </row>
    <row r="49" spans="2:20" s="4" customFormat="1" ht="12.75" customHeight="1">
      <c r="B49" s="62" t="s">
        <v>258</v>
      </c>
      <c r="C49" s="40" t="s">
        <v>45</v>
      </c>
      <c r="D49" s="166"/>
      <c r="E49" s="166"/>
      <c r="F49" s="166"/>
      <c r="G49" s="166"/>
      <c r="H49" s="166"/>
      <c r="I49" s="166"/>
      <c r="J49" s="166"/>
      <c r="K49" s="166"/>
      <c r="L49" s="166"/>
      <c r="M49" s="167"/>
      <c r="N49" s="167"/>
      <c r="O49" s="167"/>
      <c r="P49" s="167"/>
      <c r="Q49" s="167"/>
      <c r="R49" s="167"/>
      <c r="S49" s="167"/>
      <c r="T49" s="167"/>
    </row>
    <row r="50" spans="2:20" s="4" customFormat="1" ht="12.75" customHeight="1">
      <c r="B50" s="45" t="s">
        <v>443</v>
      </c>
      <c r="C50" s="40" t="s">
        <v>46</v>
      </c>
      <c r="D50" s="166"/>
      <c r="E50" s="166"/>
      <c r="F50" s="166"/>
      <c r="G50" s="166"/>
      <c r="H50" s="166"/>
      <c r="I50" s="166"/>
      <c r="J50" s="166"/>
      <c r="K50" s="166"/>
      <c r="L50" s="166"/>
      <c r="M50" s="167"/>
      <c r="N50" s="167"/>
      <c r="O50" s="167"/>
      <c r="P50" s="167"/>
      <c r="Q50" s="167"/>
      <c r="R50" s="167"/>
      <c r="S50" s="167"/>
      <c r="T50" s="167"/>
    </row>
    <row r="51" spans="2:20" s="4" customFormat="1" ht="12.75" customHeight="1">
      <c r="B51" s="45" t="s">
        <v>237</v>
      </c>
      <c r="C51" s="40" t="s">
        <v>47</v>
      </c>
      <c r="D51" s="166"/>
      <c r="E51" s="166"/>
      <c r="F51" s="166"/>
      <c r="G51" s="166"/>
      <c r="H51" s="166"/>
      <c r="I51" s="166"/>
      <c r="J51" s="166"/>
      <c r="K51" s="166"/>
      <c r="L51" s="166"/>
      <c r="M51" s="167"/>
      <c r="N51" s="167"/>
      <c r="O51" s="167"/>
      <c r="P51" s="167"/>
      <c r="Q51" s="167"/>
      <c r="R51" s="167"/>
      <c r="S51" s="167"/>
      <c r="T51" s="167"/>
    </row>
    <row r="52" spans="2:20" s="4" customFormat="1" ht="12.75" customHeight="1">
      <c r="B52" s="45" t="s">
        <v>238</v>
      </c>
      <c r="C52" s="40" t="s">
        <v>48</v>
      </c>
      <c r="D52" s="166"/>
      <c r="E52" s="166"/>
      <c r="F52" s="166"/>
      <c r="G52" s="166"/>
      <c r="H52" s="166"/>
      <c r="I52" s="166"/>
      <c r="J52" s="166"/>
      <c r="K52" s="166"/>
      <c r="L52" s="166"/>
      <c r="M52" s="167"/>
      <c r="N52" s="167"/>
      <c r="O52" s="167"/>
      <c r="P52" s="167"/>
      <c r="Q52" s="167"/>
      <c r="R52" s="167"/>
      <c r="S52" s="167"/>
      <c r="T52" s="167"/>
    </row>
    <row r="53" spans="2:20" s="4" customFormat="1" ht="12.75" customHeight="1">
      <c r="B53" s="45" t="s">
        <v>259</v>
      </c>
      <c r="C53" s="40" t="s">
        <v>214</v>
      </c>
      <c r="D53" s="166"/>
      <c r="E53" s="166"/>
      <c r="F53" s="166"/>
      <c r="G53" s="166"/>
      <c r="H53" s="166"/>
      <c r="I53" s="166"/>
      <c r="J53" s="166"/>
      <c r="K53" s="166"/>
      <c r="L53" s="166"/>
      <c r="M53" s="167"/>
      <c r="N53" s="167"/>
      <c r="O53" s="167"/>
      <c r="P53" s="167"/>
      <c r="Q53" s="167"/>
      <c r="R53" s="167"/>
      <c r="S53" s="167"/>
      <c r="T53" s="167"/>
    </row>
    <row r="54" spans="2:20" s="4" customFormat="1" ht="12.75" customHeight="1">
      <c r="B54" s="45" t="s">
        <v>239</v>
      </c>
      <c r="C54" s="40" t="s">
        <v>215</v>
      </c>
      <c r="D54" s="166"/>
      <c r="E54" s="166"/>
      <c r="F54" s="166"/>
      <c r="G54" s="166"/>
      <c r="H54" s="166"/>
      <c r="I54" s="166"/>
      <c r="J54" s="166"/>
      <c r="K54" s="166"/>
      <c r="L54" s="166"/>
      <c r="M54" s="167"/>
      <c r="N54" s="167"/>
      <c r="O54" s="167"/>
      <c r="P54" s="167"/>
      <c r="Q54" s="167"/>
      <c r="R54" s="167"/>
      <c r="S54" s="167"/>
      <c r="T54" s="167"/>
    </row>
    <row r="55" spans="2:20" s="4" customFormat="1" ht="12.75" customHeight="1">
      <c r="B55" s="45" t="s">
        <v>240</v>
      </c>
      <c r="C55" s="40" t="s">
        <v>470</v>
      </c>
      <c r="D55" s="175">
        <v>57</v>
      </c>
      <c r="E55" s="175">
        <v>41</v>
      </c>
      <c r="F55" s="175"/>
      <c r="G55" s="175"/>
      <c r="H55" s="175"/>
      <c r="I55" s="175">
        <v>16</v>
      </c>
      <c r="J55" s="175"/>
      <c r="K55" s="175"/>
      <c r="L55" s="175"/>
      <c r="M55" s="189">
        <v>24</v>
      </c>
      <c r="N55" s="189">
        <f>2</f>
        <v>2</v>
      </c>
      <c r="O55" s="189">
        <f>1</f>
        <v>1</v>
      </c>
      <c r="P55" s="189"/>
      <c r="Q55" s="189"/>
      <c r="R55" s="189"/>
      <c r="S55" s="189">
        <f>1</f>
        <v>1</v>
      </c>
      <c r="T55" s="189"/>
    </row>
    <row r="56" spans="2:20" s="4" customFormat="1" ht="12.75" customHeight="1">
      <c r="B56" s="45" t="s">
        <v>241</v>
      </c>
      <c r="C56" s="40" t="s">
        <v>471</v>
      </c>
      <c r="D56" s="175">
        <v>1258</v>
      </c>
      <c r="E56" s="175">
        <v>90</v>
      </c>
      <c r="F56" s="175">
        <v>9</v>
      </c>
      <c r="G56" s="175"/>
      <c r="H56" s="175"/>
      <c r="I56" s="175">
        <v>1159</v>
      </c>
      <c r="J56" s="175"/>
      <c r="K56" s="175"/>
      <c r="L56" s="175"/>
      <c r="M56" s="189">
        <f>41+6+60</f>
        <v>107</v>
      </c>
      <c r="N56" s="189">
        <v>32</v>
      </c>
      <c r="O56" s="189">
        <f>6+1</f>
        <v>7</v>
      </c>
      <c r="P56" s="189"/>
      <c r="Q56" s="189"/>
      <c r="R56" s="189"/>
      <c r="S56" s="189">
        <v>28</v>
      </c>
      <c r="T56" s="189">
        <f>3</f>
        <v>3</v>
      </c>
    </row>
    <row r="57" spans="2:20" s="4" customFormat="1" ht="12.75" customHeight="1">
      <c r="B57" s="45" t="s">
        <v>242</v>
      </c>
      <c r="C57" s="40" t="s">
        <v>472</v>
      </c>
      <c r="D57" s="175">
        <v>15</v>
      </c>
      <c r="E57" s="175"/>
      <c r="F57" s="175"/>
      <c r="G57" s="175"/>
      <c r="H57" s="175"/>
      <c r="I57" s="192">
        <f>12+3</f>
        <v>15</v>
      </c>
      <c r="J57" s="175"/>
      <c r="K57" s="175"/>
      <c r="L57" s="175"/>
      <c r="M57" s="189">
        <v>4</v>
      </c>
      <c r="N57" s="189">
        <v>1</v>
      </c>
      <c r="O57" s="189"/>
      <c r="P57" s="189"/>
      <c r="Q57" s="189"/>
      <c r="R57" s="189"/>
      <c r="S57" s="189">
        <v>1</v>
      </c>
      <c r="T57" s="189"/>
    </row>
    <row r="58" spans="2:20" s="9" customFormat="1" ht="12.75" customHeight="1">
      <c r="B58" s="45" t="s">
        <v>243</v>
      </c>
      <c r="C58" s="40" t="s">
        <v>473</v>
      </c>
      <c r="D58" s="175"/>
      <c r="E58" s="175"/>
      <c r="F58" s="175"/>
      <c r="G58" s="175"/>
      <c r="H58" s="175"/>
      <c r="I58" s="175"/>
      <c r="J58" s="175"/>
      <c r="K58" s="175"/>
      <c r="L58" s="175"/>
      <c r="M58" s="189"/>
      <c r="N58" s="189"/>
      <c r="O58" s="189"/>
      <c r="P58" s="189"/>
      <c r="Q58" s="189"/>
      <c r="R58" s="189"/>
      <c r="S58" s="189"/>
      <c r="T58" s="189"/>
    </row>
    <row r="59" spans="2:20" s="4" customFormat="1" ht="12.75" customHeight="1">
      <c r="B59" s="45" t="s">
        <v>244</v>
      </c>
      <c r="C59" s="40" t="s">
        <v>474</v>
      </c>
      <c r="D59" s="175">
        <v>42</v>
      </c>
      <c r="E59" s="175"/>
      <c r="F59" s="175"/>
      <c r="G59" s="175"/>
      <c r="H59" s="175"/>
      <c r="I59" s="175">
        <v>42</v>
      </c>
      <c r="J59" s="175"/>
      <c r="K59" s="175"/>
      <c r="L59" s="175"/>
      <c r="M59" s="189">
        <v>5</v>
      </c>
      <c r="N59" s="189">
        <v>2</v>
      </c>
      <c r="O59" s="189"/>
      <c r="P59" s="189"/>
      <c r="Q59" s="189"/>
      <c r="R59" s="189"/>
      <c r="S59" s="189">
        <v>1</v>
      </c>
      <c r="T59" s="189"/>
    </row>
    <row r="60" spans="2:20" s="4" customFormat="1" ht="12.75" customHeight="1">
      <c r="B60" s="45" t="s">
        <v>245</v>
      </c>
      <c r="C60" s="40" t="s">
        <v>475</v>
      </c>
      <c r="D60" s="175">
        <v>1079</v>
      </c>
      <c r="E60" s="175">
        <v>273</v>
      </c>
      <c r="F60" s="175">
        <v>6</v>
      </c>
      <c r="G60" s="175"/>
      <c r="H60" s="175"/>
      <c r="I60" s="175">
        <v>754</v>
      </c>
      <c r="J60" s="175">
        <v>34</v>
      </c>
      <c r="K60" s="175">
        <v>12</v>
      </c>
      <c r="L60" s="175"/>
      <c r="M60" s="189">
        <f>89+250</f>
        <v>339</v>
      </c>
      <c r="N60" s="189">
        <v>69</v>
      </c>
      <c r="O60" s="189">
        <f>5+2+6</f>
        <v>13</v>
      </c>
      <c r="P60" s="189">
        <f>6</f>
        <v>6</v>
      </c>
      <c r="Q60" s="189"/>
      <c r="R60" s="189"/>
      <c r="S60" s="189">
        <v>37</v>
      </c>
      <c r="T60" s="189">
        <f>2</f>
        <v>2</v>
      </c>
    </row>
    <row r="61" spans="2:20" s="4" customFormat="1" ht="12.75" customHeight="1">
      <c r="B61" s="45" t="s">
        <v>246</v>
      </c>
      <c r="C61" s="40" t="s">
        <v>476</v>
      </c>
      <c r="D61" s="175">
        <v>9</v>
      </c>
      <c r="E61" s="175"/>
      <c r="F61" s="175"/>
      <c r="G61" s="175"/>
      <c r="H61" s="175"/>
      <c r="I61" s="175">
        <v>9</v>
      </c>
      <c r="J61" s="175"/>
      <c r="K61" s="175"/>
      <c r="L61" s="175"/>
      <c r="M61" s="189">
        <v>3</v>
      </c>
      <c r="N61" s="189">
        <v>1</v>
      </c>
      <c r="O61" s="189"/>
      <c r="P61" s="189"/>
      <c r="Q61" s="189"/>
      <c r="R61" s="189"/>
      <c r="S61" s="189">
        <v>1</v>
      </c>
      <c r="T61" s="189"/>
    </row>
    <row r="62" spans="2:20" s="4" customFormat="1" ht="12.75" customHeight="1">
      <c r="B62" s="45" t="s">
        <v>247</v>
      </c>
      <c r="C62" s="40" t="s">
        <v>477</v>
      </c>
      <c r="D62" s="175">
        <v>568</v>
      </c>
      <c r="E62" s="175">
        <v>207</v>
      </c>
      <c r="F62" s="175"/>
      <c r="G62" s="175"/>
      <c r="H62" s="175"/>
      <c r="I62" s="175">
        <v>361</v>
      </c>
      <c r="J62" s="175"/>
      <c r="K62" s="175"/>
      <c r="L62" s="175"/>
      <c r="M62" s="189">
        <v>59</v>
      </c>
      <c r="N62" s="189">
        <f>5</f>
        <v>5</v>
      </c>
      <c r="O62" s="189">
        <f>5</f>
        <v>5</v>
      </c>
      <c r="P62" s="189"/>
      <c r="Q62" s="189"/>
      <c r="R62" s="189"/>
      <c r="S62" s="189">
        <v>5</v>
      </c>
      <c r="T62" s="189">
        <f>2</f>
        <v>2</v>
      </c>
    </row>
    <row r="63" spans="2:20" s="4" customFormat="1" ht="12.75" customHeight="1">
      <c r="B63" s="45" t="s">
        <v>248</v>
      </c>
      <c r="C63" s="40" t="s">
        <v>478</v>
      </c>
      <c r="D63" s="175"/>
      <c r="E63" s="175"/>
      <c r="F63" s="175"/>
      <c r="G63" s="175"/>
      <c r="H63" s="175"/>
      <c r="I63" s="175"/>
      <c r="J63" s="175"/>
      <c r="K63" s="175"/>
      <c r="L63" s="175"/>
      <c r="M63" s="189"/>
      <c r="N63" s="189"/>
      <c r="O63" s="189"/>
      <c r="P63" s="189"/>
      <c r="Q63" s="189"/>
      <c r="R63" s="189"/>
      <c r="S63" s="189"/>
      <c r="T63" s="189"/>
    </row>
    <row r="64" spans="2:20" s="4" customFormat="1" ht="12.75" customHeight="1">
      <c r="B64" s="45" t="s">
        <v>260</v>
      </c>
      <c r="C64" s="40" t="s">
        <v>479</v>
      </c>
      <c r="D64" s="175"/>
      <c r="E64" s="175"/>
      <c r="F64" s="175"/>
      <c r="G64" s="175"/>
      <c r="H64" s="175"/>
      <c r="I64" s="175"/>
      <c r="J64" s="175"/>
      <c r="K64" s="175"/>
      <c r="L64" s="175"/>
      <c r="M64" s="189"/>
      <c r="N64" s="189"/>
      <c r="O64" s="189"/>
      <c r="P64" s="189"/>
      <c r="Q64" s="189"/>
      <c r="R64" s="189"/>
      <c r="S64" s="189"/>
      <c r="T64" s="189"/>
    </row>
    <row r="65" spans="2:20" s="4" customFormat="1" ht="12.75" customHeight="1">
      <c r="B65" s="45" t="s">
        <v>261</v>
      </c>
      <c r="C65" s="40" t="s">
        <v>480</v>
      </c>
      <c r="D65" s="175"/>
      <c r="E65" s="175"/>
      <c r="F65" s="175"/>
      <c r="G65" s="175"/>
      <c r="H65" s="175"/>
      <c r="I65" s="175"/>
      <c r="J65" s="175"/>
      <c r="K65" s="175"/>
      <c r="L65" s="175"/>
      <c r="M65" s="189"/>
      <c r="N65" s="189"/>
      <c r="O65" s="189"/>
      <c r="P65" s="189"/>
      <c r="Q65" s="189"/>
      <c r="R65" s="189"/>
      <c r="S65" s="189"/>
      <c r="T65" s="189"/>
    </row>
    <row r="66" spans="2:20" s="4" customFormat="1" ht="12.75" customHeight="1">
      <c r="B66" s="45" t="s">
        <v>249</v>
      </c>
      <c r="C66" s="40" t="s">
        <v>481</v>
      </c>
      <c r="D66" s="175">
        <v>6502</v>
      </c>
      <c r="E66" s="175">
        <v>4022</v>
      </c>
      <c r="F66" s="175">
        <v>24</v>
      </c>
      <c r="G66" s="175"/>
      <c r="H66" s="175"/>
      <c r="I66" s="175">
        <v>2456</v>
      </c>
      <c r="J66" s="175"/>
      <c r="K66" s="175"/>
      <c r="L66" s="175"/>
      <c r="M66" s="189">
        <f>392+24+200</f>
        <v>616</v>
      </c>
      <c r="N66" s="189">
        <v>218</v>
      </c>
      <c r="O66" s="189">
        <f>71+1+13</f>
        <v>85</v>
      </c>
      <c r="P66" s="189">
        <f>5+8</f>
        <v>13</v>
      </c>
      <c r="Q66" s="189"/>
      <c r="R66" s="189"/>
      <c r="S66" s="189">
        <v>133</v>
      </c>
      <c r="T66" s="189">
        <f>1</f>
        <v>1</v>
      </c>
    </row>
    <row r="67" spans="2:20" s="4" customFormat="1" ht="12.75" customHeight="1">
      <c r="B67" s="45" t="s">
        <v>262</v>
      </c>
      <c r="C67" s="40" t="s">
        <v>482</v>
      </c>
      <c r="D67" s="175">
        <v>28</v>
      </c>
      <c r="E67" s="175"/>
      <c r="F67" s="175"/>
      <c r="G67" s="175"/>
      <c r="H67" s="175"/>
      <c r="I67" s="175">
        <v>28</v>
      </c>
      <c r="J67" s="175"/>
      <c r="K67" s="175"/>
      <c r="L67" s="175"/>
      <c r="M67" s="189"/>
      <c r="N67" s="189">
        <v>2</v>
      </c>
      <c r="O67" s="189">
        <f>1</f>
        <v>1</v>
      </c>
      <c r="P67" s="189">
        <f>1</f>
        <v>1</v>
      </c>
      <c r="Q67" s="189"/>
      <c r="R67" s="189"/>
      <c r="S67" s="189">
        <v>2</v>
      </c>
      <c r="T67" s="189"/>
    </row>
    <row r="68" spans="2:20" s="4" customFormat="1" ht="12.75" customHeight="1">
      <c r="B68" s="45" t="s">
        <v>250</v>
      </c>
      <c r="C68" s="40" t="s">
        <v>483</v>
      </c>
      <c r="D68" s="166"/>
      <c r="E68" s="175"/>
      <c r="F68" s="175"/>
      <c r="G68" s="175"/>
      <c r="H68" s="175"/>
      <c r="I68" s="175"/>
      <c r="J68" s="175"/>
      <c r="K68" s="175"/>
      <c r="L68" s="175"/>
      <c r="M68" s="189"/>
      <c r="N68" s="189"/>
      <c r="O68" s="189"/>
      <c r="P68" s="189"/>
      <c r="Q68" s="189"/>
      <c r="R68" s="189"/>
      <c r="S68" s="189"/>
      <c r="T68" s="189"/>
    </row>
    <row r="69" spans="2:20" s="4" customFormat="1" ht="12.75" customHeight="1">
      <c r="B69" s="45" t="s">
        <v>263</v>
      </c>
      <c r="C69" s="40" t="s">
        <v>484</v>
      </c>
      <c r="D69" s="166"/>
      <c r="E69" s="166"/>
      <c r="F69" s="166"/>
      <c r="G69" s="166"/>
      <c r="H69" s="166"/>
      <c r="I69" s="166"/>
      <c r="J69" s="166"/>
      <c r="K69" s="166"/>
      <c r="L69" s="166"/>
      <c r="M69" s="167"/>
      <c r="N69" s="167"/>
      <c r="O69" s="167"/>
      <c r="P69" s="167"/>
      <c r="Q69" s="167"/>
      <c r="R69" s="167"/>
      <c r="S69" s="167"/>
      <c r="T69" s="167"/>
    </row>
    <row r="70" spans="2:20" s="4" customFormat="1" ht="15.75" customHeight="1">
      <c r="B70" s="130" t="s">
        <v>441</v>
      </c>
      <c r="C70" s="131" t="s">
        <v>49</v>
      </c>
      <c r="D70" s="175">
        <f>SUM(D71:D79)+SUM(D82:D124)+SUM(D127:D167)+SUM(D170:D196)</f>
        <v>7466</v>
      </c>
      <c r="E70" s="175">
        <f aca="true" t="shared" si="2" ref="E70:T70">SUM(E71:E79)+SUM(E82:E124)+SUM(E127:E167)+SUM(E170:E196)</f>
        <v>1546</v>
      </c>
      <c r="F70" s="175">
        <f t="shared" si="2"/>
        <v>0</v>
      </c>
      <c r="G70" s="175">
        <f t="shared" si="2"/>
        <v>0</v>
      </c>
      <c r="H70" s="175">
        <f t="shared" si="2"/>
        <v>0</v>
      </c>
      <c r="I70" s="175">
        <f t="shared" si="2"/>
        <v>5894</v>
      </c>
      <c r="J70" s="175">
        <f t="shared" si="2"/>
        <v>16</v>
      </c>
      <c r="K70" s="175">
        <f t="shared" si="2"/>
        <v>10</v>
      </c>
      <c r="L70" s="175">
        <f t="shared" si="2"/>
        <v>0</v>
      </c>
      <c r="M70" s="175">
        <f t="shared" si="2"/>
        <v>695</v>
      </c>
      <c r="N70" s="175">
        <f t="shared" si="2"/>
        <v>315</v>
      </c>
      <c r="O70" s="175">
        <f t="shared" si="2"/>
        <v>72</v>
      </c>
      <c r="P70" s="175">
        <f t="shared" si="2"/>
        <v>28</v>
      </c>
      <c r="Q70" s="175">
        <f t="shared" si="2"/>
        <v>0</v>
      </c>
      <c r="R70" s="175">
        <f t="shared" si="2"/>
        <v>0</v>
      </c>
      <c r="S70" s="175">
        <f t="shared" si="2"/>
        <v>171</v>
      </c>
      <c r="T70" s="175">
        <f t="shared" si="2"/>
        <v>2</v>
      </c>
    </row>
    <row r="71" spans="2:20" s="4" customFormat="1" ht="21" customHeight="1">
      <c r="B71" s="44" t="s">
        <v>264</v>
      </c>
      <c r="C71" s="77" t="s">
        <v>6</v>
      </c>
      <c r="D71" s="175">
        <v>138</v>
      </c>
      <c r="E71" s="175"/>
      <c r="F71" s="175"/>
      <c r="G71" s="175"/>
      <c r="H71" s="175"/>
      <c r="I71" s="175">
        <v>138</v>
      </c>
      <c r="J71" s="175"/>
      <c r="K71" s="175"/>
      <c r="L71" s="175"/>
      <c r="M71" s="189"/>
      <c r="N71" s="189">
        <v>5</v>
      </c>
      <c r="O71" s="189"/>
      <c r="P71" s="189"/>
      <c r="Q71" s="189"/>
      <c r="R71" s="189"/>
      <c r="S71" s="189"/>
      <c r="T71" s="189"/>
    </row>
    <row r="72" spans="2:20" s="4" customFormat="1" ht="15" customHeight="1">
      <c r="B72" s="45" t="s">
        <v>265</v>
      </c>
      <c r="C72" s="77" t="s">
        <v>7</v>
      </c>
      <c r="D72" s="175">
        <v>120</v>
      </c>
      <c r="E72" s="175"/>
      <c r="F72" s="175"/>
      <c r="G72" s="175"/>
      <c r="H72" s="175"/>
      <c r="I72" s="175">
        <v>120</v>
      </c>
      <c r="J72" s="175"/>
      <c r="K72" s="175"/>
      <c r="L72" s="175"/>
      <c r="M72" s="189"/>
      <c r="N72" s="189">
        <v>45</v>
      </c>
      <c r="O72" s="189"/>
      <c r="P72" s="189"/>
      <c r="Q72" s="189"/>
      <c r="R72" s="189"/>
      <c r="S72" s="189">
        <v>6</v>
      </c>
      <c r="T72" s="189"/>
    </row>
    <row r="73" spans="2:20" s="4" customFormat="1" ht="12.75" customHeight="1">
      <c r="B73" s="45" t="s">
        <v>266</v>
      </c>
      <c r="C73" s="77" t="s">
        <v>8</v>
      </c>
      <c r="D73" s="175">
        <v>87</v>
      </c>
      <c r="E73" s="175"/>
      <c r="F73" s="175"/>
      <c r="G73" s="175"/>
      <c r="H73" s="175"/>
      <c r="I73" s="175">
        <v>87</v>
      </c>
      <c r="J73" s="175"/>
      <c r="K73" s="175"/>
      <c r="L73" s="175"/>
      <c r="M73" s="189"/>
      <c r="N73" s="189">
        <v>3</v>
      </c>
      <c r="O73" s="189"/>
      <c r="P73" s="189"/>
      <c r="Q73" s="189"/>
      <c r="R73" s="189"/>
      <c r="S73" s="189"/>
      <c r="T73" s="189"/>
    </row>
    <row r="74" spans="2:20" s="4" customFormat="1" ht="13.5" customHeight="1">
      <c r="B74" s="45" t="s">
        <v>267</v>
      </c>
      <c r="C74" s="40" t="s">
        <v>9</v>
      </c>
      <c r="D74" s="175">
        <v>180</v>
      </c>
      <c r="E74" s="175"/>
      <c r="F74" s="175"/>
      <c r="G74" s="175"/>
      <c r="H74" s="175"/>
      <c r="I74" s="192">
        <f>157+23</f>
        <v>180</v>
      </c>
      <c r="J74" s="175"/>
      <c r="K74" s="175"/>
      <c r="L74" s="175"/>
      <c r="M74" s="189">
        <v>63</v>
      </c>
      <c r="N74" s="189">
        <v>5</v>
      </c>
      <c r="O74" s="189">
        <f>3</f>
        <v>3</v>
      </c>
      <c r="P74" s="189">
        <f>3</f>
        <v>3</v>
      </c>
      <c r="Q74" s="189"/>
      <c r="R74" s="189"/>
      <c r="S74" s="189">
        <v>4</v>
      </c>
      <c r="T74" s="189"/>
    </row>
    <row r="75" spans="2:20" s="4" customFormat="1" ht="13.5" customHeight="1">
      <c r="B75" s="45" t="s">
        <v>268</v>
      </c>
      <c r="C75" s="40" t="s">
        <v>50</v>
      </c>
      <c r="D75" s="166"/>
      <c r="E75" s="175"/>
      <c r="F75" s="175"/>
      <c r="G75" s="175"/>
      <c r="H75" s="175"/>
      <c r="I75" s="175"/>
      <c r="J75" s="175"/>
      <c r="K75" s="175"/>
      <c r="L75" s="175"/>
      <c r="M75" s="189"/>
      <c r="N75" s="189"/>
      <c r="O75" s="189"/>
      <c r="P75" s="189"/>
      <c r="Q75" s="189"/>
      <c r="R75" s="189"/>
      <c r="S75" s="189"/>
      <c r="T75" s="189"/>
    </row>
    <row r="76" spans="2:20" s="4" customFormat="1" ht="12.75" customHeight="1">
      <c r="B76" s="45" t="s">
        <v>269</v>
      </c>
      <c r="C76" s="40" t="s">
        <v>51</v>
      </c>
      <c r="D76" s="166"/>
      <c r="E76" s="175"/>
      <c r="F76" s="175"/>
      <c r="G76" s="175"/>
      <c r="H76" s="175"/>
      <c r="I76" s="175"/>
      <c r="J76" s="175"/>
      <c r="K76" s="175"/>
      <c r="L76" s="175"/>
      <c r="M76" s="189"/>
      <c r="N76" s="189"/>
      <c r="O76" s="189"/>
      <c r="P76" s="189"/>
      <c r="Q76" s="189"/>
      <c r="R76" s="189"/>
      <c r="S76" s="189"/>
      <c r="T76" s="189"/>
    </row>
    <row r="77" spans="2:20" s="4" customFormat="1" ht="12.75" customHeight="1">
      <c r="B77" s="45" t="s">
        <v>270</v>
      </c>
      <c r="C77" s="40" t="s">
        <v>52</v>
      </c>
      <c r="D77" s="166"/>
      <c r="E77" s="175"/>
      <c r="F77" s="175"/>
      <c r="G77" s="175"/>
      <c r="H77" s="175"/>
      <c r="I77" s="175"/>
      <c r="J77" s="175"/>
      <c r="K77" s="175"/>
      <c r="L77" s="175"/>
      <c r="M77" s="189"/>
      <c r="N77" s="189"/>
      <c r="O77" s="189"/>
      <c r="P77" s="189"/>
      <c r="Q77" s="189"/>
      <c r="R77" s="189"/>
      <c r="S77" s="189"/>
      <c r="T77" s="189"/>
    </row>
    <row r="78" spans="2:20" s="4" customFormat="1" ht="13.5" customHeight="1">
      <c r="B78" s="45" t="s">
        <v>271</v>
      </c>
      <c r="C78" s="40" t="s">
        <v>53</v>
      </c>
      <c r="D78" s="166"/>
      <c r="E78" s="175"/>
      <c r="F78" s="175"/>
      <c r="G78" s="175"/>
      <c r="H78" s="175"/>
      <c r="I78" s="175"/>
      <c r="J78" s="175"/>
      <c r="K78" s="175"/>
      <c r="L78" s="175"/>
      <c r="M78" s="189"/>
      <c r="N78" s="189"/>
      <c r="O78" s="189"/>
      <c r="P78" s="189"/>
      <c r="Q78" s="189"/>
      <c r="R78" s="189"/>
      <c r="S78" s="189"/>
      <c r="T78" s="189"/>
    </row>
    <row r="79" spans="2:20" s="4" customFormat="1" ht="12" customHeight="1">
      <c r="B79" s="45" t="s">
        <v>272</v>
      </c>
      <c r="C79" s="40" t="s">
        <v>54</v>
      </c>
      <c r="D79" s="175">
        <v>50</v>
      </c>
      <c r="E79" s="175"/>
      <c r="F79" s="175"/>
      <c r="G79" s="175"/>
      <c r="H79" s="175"/>
      <c r="I79" s="192">
        <f>36+14</f>
        <v>50</v>
      </c>
      <c r="J79" s="175"/>
      <c r="K79" s="175"/>
      <c r="L79" s="175"/>
      <c r="M79" s="189"/>
      <c r="N79" s="189">
        <v>2</v>
      </c>
      <c r="O79" s="189">
        <f>2</f>
        <v>2</v>
      </c>
      <c r="P79" s="189">
        <f>2</f>
        <v>2</v>
      </c>
      <c r="Q79" s="189"/>
      <c r="R79" s="189"/>
      <c r="S79" s="189">
        <v>1</v>
      </c>
      <c r="T79" s="189"/>
    </row>
    <row r="80" spans="2:20" s="4" customFormat="1" ht="12.75" customHeight="1">
      <c r="B80" s="391">
        <v>9</v>
      </c>
      <c r="C80" s="391"/>
      <c r="D80" s="391"/>
      <c r="E80" s="391"/>
      <c r="F80" s="391"/>
      <c r="G80" s="391"/>
      <c r="H80" s="391"/>
      <c r="I80" s="391"/>
      <c r="J80" s="391"/>
      <c r="K80" s="391"/>
      <c r="L80" s="391"/>
      <c r="M80" s="391"/>
      <c r="N80" s="391"/>
      <c r="O80" s="391"/>
      <c r="P80" s="391"/>
      <c r="Q80" s="391"/>
      <c r="R80" s="391"/>
      <c r="S80" s="391"/>
      <c r="T80" s="391"/>
    </row>
    <row r="81" spans="2:20" s="4" customFormat="1" ht="12" customHeight="1">
      <c r="B81" s="42" t="s">
        <v>170</v>
      </c>
      <c r="C81" s="42" t="s">
        <v>171</v>
      </c>
      <c r="D81" s="161">
        <v>1</v>
      </c>
      <c r="E81" s="161">
        <v>2</v>
      </c>
      <c r="F81" s="161">
        <v>3</v>
      </c>
      <c r="G81" s="161">
        <v>4</v>
      </c>
      <c r="H81" s="161">
        <v>5</v>
      </c>
      <c r="I81" s="161">
        <v>6</v>
      </c>
      <c r="J81" s="161">
        <v>7</v>
      </c>
      <c r="K81" s="161">
        <v>8</v>
      </c>
      <c r="L81" s="161">
        <v>9</v>
      </c>
      <c r="M81" s="161">
        <v>10</v>
      </c>
      <c r="N81" s="154">
        <v>11</v>
      </c>
      <c r="O81" s="153">
        <v>12</v>
      </c>
      <c r="P81" s="153">
        <v>13</v>
      </c>
      <c r="Q81" s="153">
        <v>14</v>
      </c>
      <c r="R81" s="153">
        <v>15</v>
      </c>
      <c r="S81" s="153">
        <v>16</v>
      </c>
      <c r="T81" s="154">
        <v>17</v>
      </c>
    </row>
    <row r="82" spans="2:20" s="4" customFormat="1" ht="12.75" customHeight="1">
      <c r="B82" s="45" t="s">
        <v>273</v>
      </c>
      <c r="C82" s="40" t="s">
        <v>55</v>
      </c>
      <c r="D82" s="166"/>
      <c r="E82" s="166"/>
      <c r="F82" s="166"/>
      <c r="G82" s="166"/>
      <c r="H82" s="166"/>
      <c r="I82" s="166"/>
      <c r="J82" s="166"/>
      <c r="K82" s="166"/>
      <c r="L82" s="166"/>
      <c r="M82" s="167"/>
      <c r="N82" s="167"/>
      <c r="O82" s="167"/>
      <c r="P82" s="167"/>
      <c r="Q82" s="167"/>
      <c r="R82" s="167"/>
      <c r="S82" s="167"/>
      <c r="T82" s="167"/>
    </row>
    <row r="83" spans="2:20" s="4" customFormat="1" ht="12.75" customHeight="1">
      <c r="B83" s="45" t="s">
        <v>274</v>
      </c>
      <c r="C83" s="40" t="s">
        <v>56</v>
      </c>
      <c r="D83" s="175">
        <v>32</v>
      </c>
      <c r="E83" s="175"/>
      <c r="F83" s="175"/>
      <c r="G83" s="175"/>
      <c r="H83" s="175"/>
      <c r="I83" s="175">
        <v>32</v>
      </c>
      <c r="J83" s="175"/>
      <c r="K83" s="175"/>
      <c r="L83" s="175"/>
      <c r="M83" s="189">
        <v>4</v>
      </c>
      <c r="N83" s="189">
        <v>1</v>
      </c>
      <c r="O83" s="189">
        <f>1</f>
        <v>1</v>
      </c>
      <c r="P83" s="189">
        <f>1</f>
        <v>1</v>
      </c>
      <c r="Q83" s="189"/>
      <c r="R83" s="189"/>
      <c r="S83" s="189"/>
      <c r="T83" s="189"/>
    </row>
    <row r="84" spans="2:20" s="4" customFormat="1" ht="12.75" customHeight="1">
      <c r="B84" s="45" t="s">
        <v>275</v>
      </c>
      <c r="C84" s="40" t="s">
        <v>57</v>
      </c>
      <c r="D84" s="175"/>
      <c r="E84" s="175"/>
      <c r="F84" s="175"/>
      <c r="G84" s="175"/>
      <c r="H84" s="175"/>
      <c r="I84" s="175"/>
      <c r="J84" s="175"/>
      <c r="K84" s="175"/>
      <c r="L84" s="175"/>
      <c r="M84" s="189"/>
      <c r="N84" s="189"/>
      <c r="O84" s="189"/>
      <c r="P84" s="189"/>
      <c r="Q84" s="189"/>
      <c r="R84" s="189"/>
      <c r="S84" s="189"/>
      <c r="T84" s="189"/>
    </row>
    <row r="85" spans="2:20" s="4" customFormat="1" ht="12.75" customHeight="1">
      <c r="B85" s="45" t="s">
        <v>276</v>
      </c>
      <c r="C85" s="40" t="s">
        <v>58</v>
      </c>
      <c r="D85" s="175">
        <v>270</v>
      </c>
      <c r="E85" s="175"/>
      <c r="F85" s="175"/>
      <c r="G85" s="175"/>
      <c r="H85" s="175"/>
      <c r="I85" s="175">
        <v>270</v>
      </c>
      <c r="J85" s="175"/>
      <c r="K85" s="175"/>
      <c r="L85" s="175"/>
      <c r="M85" s="189"/>
      <c r="N85" s="189">
        <v>13</v>
      </c>
      <c r="O85" s="189"/>
      <c r="P85" s="189"/>
      <c r="Q85" s="189"/>
      <c r="R85" s="189"/>
      <c r="S85" s="189">
        <v>9</v>
      </c>
      <c r="T85" s="189"/>
    </row>
    <row r="86" spans="2:20" s="4" customFormat="1" ht="12.75" customHeight="1">
      <c r="B86" s="45" t="s">
        <v>277</v>
      </c>
      <c r="C86" s="40" t="s">
        <v>113</v>
      </c>
      <c r="D86" s="175">
        <v>140</v>
      </c>
      <c r="E86" s="175">
        <v>115</v>
      </c>
      <c r="F86" s="175"/>
      <c r="G86" s="175"/>
      <c r="H86" s="175"/>
      <c r="I86" s="175">
        <v>25</v>
      </c>
      <c r="J86" s="175"/>
      <c r="K86" s="175"/>
      <c r="L86" s="175"/>
      <c r="M86" s="189">
        <v>19</v>
      </c>
      <c r="N86" s="189">
        <f>6</f>
        <v>6</v>
      </c>
      <c r="O86" s="189">
        <f>4</f>
        <v>4</v>
      </c>
      <c r="P86" s="189"/>
      <c r="Q86" s="189"/>
      <c r="R86" s="189"/>
      <c r="S86" s="189">
        <v>6</v>
      </c>
      <c r="T86" s="189"/>
    </row>
    <row r="87" spans="2:20" s="4" customFormat="1" ht="12.75" customHeight="1">
      <c r="B87" s="45" t="s">
        <v>278</v>
      </c>
      <c r="C87" s="40" t="s">
        <v>145</v>
      </c>
      <c r="D87" s="175">
        <v>15</v>
      </c>
      <c r="E87" s="175"/>
      <c r="F87" s="175"/>
      <c r="G87" s="175"/>
      <c r="H87" s="175"/>
      <c r="I87" s="175">
        <v>15</v>
      </c>
      <c r="J87" s="175"/>
      <c r="K87" s="175"/>
      <c r="L87" s="175"/>
      <c r="M87" s="189"/>
      <c r="N87" s="189">
        <v>1</v>
      </c>
      <c r="O87" s="189"/>
      <c r="P87" s="189"/>
      <c r="Q87" s="189"/>
      <c r="R87" s="189"/>
      <c r="S87" s="189">
        <v>1</v>
      </c>
      <c r="T87" s="189"/>
    </row>
    <row r="88" spans="2:20" s="4" customFormat="1" ht="12.75" customHeight="1">
      <c r="B88" s="45" t="s">
        <v>279</v>
      </c>
      <c r="C88" s="40" t="s">
        <v>456</v>
      </c>
      <c r="D88" s="175"/>
      <c r="E88" s="175"/>
      <c r="F88" s="175"/>
      <c r="G88" s="175"/>
      <c r="H88" s="175"/>
      <c r="I88" s="175"/>
      <c r="J88" s="175"/>
      <c r="K88" s="175"/>
      <c r="L88" s="175"/>
      <c r="M88" s="189"/>
      <c r="N88" s="189"/>
      <c r="O88" s="189"/>
      <c r="P88" s="189"/>
      <c r="Q88" s="189"/>
      <c r="R88" s="189"/>
      <c r="S88" s="189"/>
      <c r="T88" s="189"/>
    </row>
    <row r="89" spans="2:20" s="4" customFormat="1" ht="12.75" customHeight="1">
      <c r="B89" s="45" t="s">
        <v>280</v>
      </c>
      <c r="C89" s="40" t="s">
        <v>457</v>
      </c>
      <c r="D89" s="175"/>
      <c r="E89" s="175"/>
      <c r="F89" s="175"/>
      <c r="G89" s="175"/>
      <c r="H89" s="175"/>
      <c r="I89" s="175"/>
      <c r="J89" s="175"/>
      <c r="K89" s="175"/>
      <c r="L89" s="175"/>
      <c r="M89" s="189"/>
      <c r="N89" s="189"/>
      <c r="O89" s="189"/>
      <c r="P89" s="189"/>
      <c r="Q89" s="189"/>
      <c r="R89" s="189"/>
      <c r="S89" s="189"/>
      <c r="T89" s="189"/>
    </row>
    <row r="90" spans="2:20" s="4" customFormat="1" ht="12.75" customHeight="1">
      <c r="B90" s="45" t="s">
        <v>281</v>
      </c>
      <c r="C90" s="40" t="s">
        <v>458</v>
      </c>
      <c r="D90" s="175">
        <v>249</v>
      </c>
      <c r="E90" s="175">
        <v>239</v>
      </c>
      <c r="F90" s="175"/>
      <c r="G90" s="175"/>
      <c r="H90" s="175"/>
      <c r="I90" s="175"/>
      <c r="J90" s="175"/>
      <c r="K90" s="175">
        <v>10</v>
      </c>
      <c r="L90" s="175"/>
      <c r="M90" s="189">
        <v>30</v>
      </c>
      <c r="N90" s="189">
        <f>5</f>
        <v>5</v>
      </c>
      <c r="O90" s="189">
        <f>5</f>
        <v>5</v>
      </c>
      <c r="P90" s="189"/>
      <c r="Q90" s="189"/>
      <c r="R90" s="189"/>
      <c r="S90" s="189">
        <f>5</f>
        <v>5</v>
      </c>
      <c r="T90" s="189"/>
    </row>
    <row r="91" spans="2:20" s="4" customFormat="1" ht="12.75" customHeight="1">
      <c r="B91" s="45" t="s">
        <v>282</v>
      </c>
      <c r="C91" s="40" t="s">
        <v>494</v>
      </c>
      <c r="D91" s="175">
        <v>16</v>
      </c>
      <c r="E91" s="175"/>
      <c r="F91" s="175"/>
      <c r="G91" s="175"/>
      <c r="H91" s="175"/>
      <c r="I91" s="175">
        <v>16</v>
      </c>
      <c r="J91" s="175"/>
      <c r="K91" s="175"/>
      <c r="L91" s="175"/>
      <c r="M91" s="189">
        <v>2</v>
      </c>
      <c r="N91" s="189">
        <v>1</v>
      </c>
      <c r="O91" s="189"/>
      <c r="P91" s="189"/>
      <c r="Q91" s="189"/>
      <c r="R91" s="189"/>
      <c r="S91" s="189"/>
      <c r="T91" s="189"/>
    </row>
    <row r="92" spans="2:20" s="4" customFormat="1" ht="11.25" customHeight="1">
      <c r="B92" s="45" t="s">
        <v>283</v>
      </c>
      <c r="C92" s="40" t="s">
        <v>495</v>
      </c>
      <c r="D92" s="175"/>
      <c r="E92" s="175"/>
      <c r="F92" s="175"/>
      <c r="G92" s="175"/>
      <c r="H92" s="175"/>
      <c r="I92" s="175"/>
      <c r="J92" s="175"/>
      <c r="K92" s="175"/>
      <c r="L92" s="175"/>
      <c r="M92" s="189"/>
      <c r="N92" s="189"/>
      <c r="O92" s="189"/>
      <c r="P92" s="189"/>
      <c r="Q92" s="189"/>
      <c r="R92" s="189"/>
      <c r="S92" s="189"/>
      <c r="T92" s="189"/>
    </row>
    <row r="93" spans="2:20" s="4" customFormat="1" ht="10.5" customHeight="1">
      <c r="B93" s="45" t="s">
        <v>284</v>
      </c>
      <c r="C93" s="40" t="s">
        <v>496</v>
      </c>
      <c r="D93" s="175"/>
      <c r="E93" s="175"/>
      <c r="F93" s="175"/>
      <c r="G93" s="175"/>
      <c r="H93" s="175"/>
      <c r="I93" s="175"/>
      <c r="J93" s="175"/>
      <c r="K93" s="175"/>
      <c r="L93" s="175"/>
      <c r="M93" s="189"/>
      <c r="N93" s="189"/>
      <c r="O93" s="189"/>
      <c r="P93" s="189"/>
      <c r="Q93" s="189"/>
      <c r="R93" s="189"/>
      <c r="S93" s="189"/>
      <c r="T93" s="189"/>
    </row>
    <row r="94" spans="2:20" s="4" customFormat="1" ht="12.75" customHeight="1">
      <c r="B94" s="45" t="s">
        <v>285</v>
      </c>
      <c r="C94" s="40" t="s">
        <v>497</v>
      </c>
      <c r="D94" s="175">
        <v>54</v>
      </c>
      <c r="E94" s="175"/>
      <c r="F94" s="175"/>
      <c r="G94" s="175"/>
      <c r="H94" s="175"/>
      <c r="I94" s="175">
        <v>54</v>
      </c>
      <c r="J94" s="175"/>
      <c r="K94" s="175"/>
      <c r="L94" s="175"/>
      <c r="M94" s="189">
        <v>18</v>
      </c>
      <c r="N94" s="189">
        <v>2</v>
      </c>
      <c r="O94" s="189"/>
      <c r="P94" s="189"/>
      <c r="Q94" s="189"/>
      <c r="R94" s="189"/>
      <c r="S94" s="189">
        <v>1</v>
      </c>
      <c r="T94" s="189"/>
    </row>
    <row r="95" spans="2:20" s="4" customFormat="1" ht="12.75" customHeight="1">
      <c r="B95" s="45" t="s">
        <v>286</v>
      </c>
      <c r="C95" s="40" t="s">
        <v>498</v>
      </c>
      <c r="D95" s="175">
        <v>15</v>
      </c>
      <c r="E95" s="175"/>
      <c r="F95" s="175"/>
      <c r="G95" s="175"/>
      <c r="H95" s="175"/>
      <c r="I95" s="175">
        <v>15</v>
      </c>
      <c r="J95" s="175"/>
      <c r="K95" s="175"/>
      <c r="L95" s="175"/>
      <c r="M95" s="189"/>
      <c r="N95" s="189">
        <v>1</v>
      </c>
      <c r="O95" s="189"/>
      <c r="P95" s="189"/>
      <c r="Q95" s="189"/>
      <c r="R95" s="189"/>
      <c r="S95" s="189">
        <v>1</v>
      </c>
      <c r="T95" s="189"/>
    </row>
    <row r="96" spans="2:20" s="4" customFormat="1" ht="12.75" customHeight="1">
      <c r="B96" s="45" t="s">
        <v>287</v>
      </c>
      <c r="C96" s="40" t="s">
        <v>499</v>
      </c>
      <c r="D96" s="175"/>
      <c r="E96" s="175"/>
      <c r="F96" s="175"/>
      <c r="G96" s="175"/>
      <c r="H96" s="175"/>
      <c r="I96" s="175"/>
      <c r="J96" s="175"/>
      <c r="K96" s="175"/>
      <c r="L96" s="175"/>
      <c r="M96" s="189"/>
      <c r="N96" s="189"/>
      <c r="O96" s="189"/>
      <c r="P96" s="189"/>
      <c r="Q96" s="189"/>
      <c r="R96" s="189"/>
      <c r="S96" s="189"/>
      <c r="T96" s="189"/>
    </row>
    <row r="97" spans="2:20" s="4" customFormat="1" ht="12.75" customHeight="1">
      <c r="B97" s="45" t="s">
        <v>288</v>
      </c>
      <c r="C97" s="40" t="s">
        <v>500</v>
      </c>
      <c r="D97" s="175"/>
      <c r="E97" s="175"/>
      <c r="F97" s="175"/>
      <c r="G97" s="175"/>
      <c r="H97" s="175"/>
      <c r="I97" s="175"/>
      <c r="J97" s="175"/>
      <c r="K97" s="175"/>
      <c r="L97" s="175"/>
      <c r="M97" s="189"/>
      <c r="N97" s="189"/>
      <c r="O97" s="189"/>
      <c r="P97" s="189"/>
      <c r="Q97" s="189"/>
      <c r="R97" s="189"/>
      <c r="S97" s="189"/>
      <c r="T97" s="189"/>
    </row>
    <row r="98" spans="2:20" s="4" customFormat="1" ht="12" customHeight="1">
      <c r="B98" s="45" t="s">
        <v>289</v>
      </c>
      <c r="C98" s="40" t="s">
        <v>501</v>
      </c>
      <c r="D98" s="175">
        <v>53</v>
      </c>
      <c r="E98" s="175"/>
      <c r="F98" s="175"/>
      <c r="G98" s="175"/>
      <c r="H98" s="175"/>
      <c r="I98" s="175">
        <v>53</v>
      </c>
      <c r="J98" s="175"/>
      <c r="K98" s="175"/>
      <c r="L98" s="175"/>
      <c r="M98" s="189"/>
      <c r="N98" s="189">
        <v>5</v>
      </c>
      <c r="O98" s="189"/>
      <c r="P98" s="189"/>
      <c r="Q98" s="189"/>
      <c r="R98" s="189"/>
      <c r="S98" s="189">
        <v>2</v>
      </c>
      <c r="T98" s="189"/>
    </row>
    <row r="99" spans="2:20" s="4" customFormat="1" ht="12" customHeight="1">
      <c r="B99" s="45" t="s">
        <v>290</v>
      </c>
      <c r="C99" s="40" t="s">
        <v>502</v>
      </c>
      <c r="D99" s="175"/>
      <c r="E99" s="175"/>
      <c r="F99" s="175"/>
      <c r="G99" s="175"/>
      <c r="H99" s="175"/>
      <c r="I99" s="175"/>
      <c r="J99" s="175"/>
      <c r="K99" s="175"/>
      <c r="L99" s="175"/>
      <c r="M99" s="189"/>
      <c r="N99" s="189"/>
      <c r="O99" s="189"/>
      <c r="P99" s="189"/>
      <c r="Q99" s="189"/>
      <c r="R99" s="189"/>
      <c r="S99" s="189"/>
      <c r="T99" s="189"/>
    </row>
    <row r="100" spans="2:20" s="4" customFormat="1" ht="12.75" customHeight="1">
      <c r="B100" s="45" t="s">
        <v>291</v>
      </c>
      <c r="C100" s="40" t="s">
        <v>503</v>
      </c>
      <c r="D100" s="166"/>
      <c r="E100" s="175"/>
      <c r="F100" s="175"/>
      <c r="G100" s="175"/>
      <c r="H100" s="175"/>
      <c r="I100" s="175"/>
      <c r="J100" s="175"/>
      <c r="K100" s="175"/>
      <c r="L100" s="175"/>
      <c r="M100" s="189"/>
      <c r="N100" s="189"/>
      <c r="O100" s="189"/>
      <c r="P100" s="189"/>
      <c r="Q100" s="189"/>
      <c r="R100" s="189"/>
      <c r="S100" s="189"/>
      <c r="T100" s="189"/>
    </row>
    <row r="101" spans="2:20" s="4" customFormat="1" ht="12.75" customHeight="1">
      <c r="B101" s="45" t="s">
        <v>292</v>
      </c>
      <c r="C101" s="40" t="s">
        <v>504</v>
      </c>
      <c r="D101" s="166"/>
      <c r="E101" s="175"/>
      <c r="F101" s="175"/>
      <c r="G101" s="175"/>
      <c r="H101" s="175"/>
      <c r="I101" s="175"/>
      <c r="J101" s="175"/>
      <c r="K101" s="175"/>
      <c r="L101" s="175"/>
      <c r="M101" s="189"/>
      <c r="N101" s="189"/>
      <c r="O101" s="189"/>
      <c r="P101" s="189"/>
      <c r="Q101" s="189"/>
      <c r="R101" s="189"/>
      <c r="S101" s="189"/>
      <c r="T101" s="189"/>
    </row>
    <row r="102" spans="2:20" s="4" customFormat="1" ht="12.75" customHeight="1">
      <c r="B102" s="45" t="s">
        <v>293</v>
      </c>
      <c r="C102" s="40" t="s">
        <v>505</v>
      </c>
      <c r="D102" s="175">
        <v>12</v>
      </c>
      <c r="E102" s="175"/>
      <c r="F102" s="175"/>
      <c r="G102" s="175"/>
      <c r="H102" s="175"/>
      <c r="I102" s="175">
        <v>12</v>
      </c>
      <c r="J102" s="175"/>
      <c r="K102" s="175"/>
      <c r="L102" s="175"/>
      <c r="M102" s="189"/>
      <c r="N102" s="189">
        <v>1</v>
      </c>
      <c r="O102" s="189"/>
      <c r="P102" s="189"/>
      <c r="Q102" s="189"/>
      <c r="R102" s="189"/>
      <c r="S102" s="189"/>
      <c r="T102" s="189"/>
    </row>
    <row r="103" spans="2:20" s="4" customFormat="1" ht="12.75" customHeight="1">
      <c r="B103" s="45" t="s">
        <v>445</v>
      </c>
      <c r="C103" s="40" t="s">
        <v>506</v>
      </c>
      <c r="D103" s="175"/>
      <c r="E103" s="175"/>
      <c r="F103" s="175"/>
      <c r="G103" s="175"/>
      <c r="H103" s="175"/>
      <c r="I103" s="175"/>
      <c r="J103" s="175"/>
      <c r="K103" s="175"/>
      <c r="L103" s="175"/>
      <c r="M103" s="189"/>
      <c r="N103" s="189"/>
      <c r="O103" s="189"/>
      <c r="P103" s="189"/>
      <c r="Q103" s="189"/>
      <c r="R103" s="189"/>
      <c r="S103" s="189"/>
      <c r="T103" s="189"/>
    </row>
    <row r="104" spans="2:20" s="4" customFormat="1" ht="12.75" customHeight="1">
      <c r="B104" s="45" t="s">
        <v>294</v>
      </c>
      <c r="C104" s="40" t="s">
        <v>507</v>
      </c>
      <c r="D104" s="175"/>
      <c r="E104" s="175"/>
      <c r="F104" s="175"/>
      <c r="G104" s="175"/>
      <c r="H104" s="175"/>
      <c r="I104" s="175"/>
      <c r="J104" s="175"/>
      <c r="K104" s="175"/>
      <c r="L104" s="175"/>
      <c r="M104" s="189"/>
      <c r="N104" s="189"/>
      <c r="O104" s="189"/>
      <c r="P104" s="189"/>
      <c r="Q104" s="189"/>
      <c r="R104" s="189"/>
      <c r="S104" s="189"/>
      <c r="T104" s="189"/>
    </row>
    <row r="105" spans="2:20" s="4" customFormat="1" ht="12.75" customHeight="1">
      <c r="B105" s="45" t="s">
        <v>295</v>
      </c>
      <c r="C105" s="40" t="s">
        <v>508</v>
      </c>
      <c r="D105" s="175">
        <v>6</v>
      </c>
      <c r="E105" s="175"/>
      <c r="F105" s="175"/>
      <c r="G105" s="175"/>
      <c r="H105" s="175"/>
      <c r="I105" s="175">
        <v>6</v>
      </c>
      <c r="J105" s="175"/>
      <c r="K105" s="175"/>
      <c r="L105" s="175"/>
      <c r="M105" s="189"/>
      <c r="N105" s="189">
        <v>1</v>
      </c>
      <c r="O105" s="189"/>
      <c r="P105" s="189"/>
      <c r="Q105" s="189"/>
      <c r="R105" s="189"/>
      <c r="S105" s="189"/>
      <c r="T105" s="189"/>
    </row>
    <row r="106" spans="2:20" s="4" customFormat="1" ht="12.75" customHeight="1">
      <c r="B106" s="45" t="s">
        <v>296</v>
      </c>
      <c r="C106" s="40" t="s">
        <v>509</v>
      </c>
      <c r="D106" s="175"/>
      <c r="E106" s="175"/>
      <c r="F106" s="175"/>
      <c r="G106" s="175"/>
      <c r="H106" s="175"/>
      <c r="I106" s="175"/>
      <c r="J106" s="175"/>
      <c r="K106" s="175"/>
      <c r="L106" s="175"/>
      <c r="M106" s="189"/>
      <c r="N106" s="189"/>
      <c r="O106" s="189"/>
      <c r="P106" s="189"/>
      <c r="Q106" s="189"/>
      <c r="R106" s="189"/>
      <c r="S106" s="189"/>
      <c r="T106" s="189"/>
    </row>
    <row r="107" spans="2:20" s="4" customFormat="1" ht="12.75" customHeight="1">
      <c r="B107" s="45" t="s">
        <v>297</v>
      </c>
      <c r="C107" s="40" t="s">
        <v>510</v>
      </c>
      <c r="D107" s="175">
        <v>18</v>
      </c>
      <c r="E107" s="175"/>
      <c r="F107" s="175"/>
      <c r="G107" s="175"/>
      <c r="H107" s="175"/>
      <c r="I107" s="175">
        <v>18</v>
      </c>
      <c r="J107" s="175"/>
      <c r="K107" s="175"/>
      <c r="L107" s="175"/>
      <c r="M107" s="189">
        <v>18</v>
      </c>
      <c r="N107" s="189">
        <v>1</v>
      </c>
      <c r="O107" s="189"/>
      <c r="P107" s="189"/>
      <c r="Q107" s="189"/>
      <c r="R107" s="189"/>
      <c r="S107" s="189">
        <v>1</v>
      </c>
      <c r="T107" s="189"/>
    </row>
    <row r="108" spans="2:20" s="4" customFormat="1" ht="12.75" customHeight="1">
      <c r="B108" s="45" t="s">
        <v>298</v>
      </c>
      <c r="C108" s="40" t="s">
        <v>511</v>
      </c>
      <c r="D108" s="175">
        <v>69</v>
      </c>
      <c r="E108" s="175"/>
      <c r="F108" s="175"/>
      <c r="G108" s="175"/>
      <c r="H108" s="175"/>
      <c r="I108" s="175">
        <v>69</v>
      </c>
      <c r="J108" s="175"/>
      <c r="K108" s="175"/>
      <c r="L108" s="175"/>
      <c r="M108" s="189">
        <v>1</v>
      </c>
      <c r="N108" s="189">
        <v>1</v>
      </c>
      <c r="O108" s="189"/>
      <c r="P108" s="189"/>
      <c r="Q108" s="189"/>
      <c r="R108" s="189"/>
      <c r="S108" s="189">
        <v>1</v>
      </c>
      <c r="T108" s="189"/>
    </row>
    <row r="109" spans="2:20" s="4" customFormat="1" ht="12.75" customHeight="1">
      <c r="B109" s="45" t="s">
        <v>448</v>
      </c>
      <c r="C109" s="40" t="s">
        <v>512</v>
      </c>
      <c r="D109" s="175"/>
      <c r="E109" s="175"/>
      <c r="F109" s="175"/>
      <c r="G109" s="175"/>
      <c r="H109" s="175"/>
      <c r="I109" s="175"/>
      <c r="J109" s="175"/>
      <c r="K109" s="175"/>
      <c r="L109" s="175"/>
      <c r="M109" s="189"/>
      <c r="N109" s="189"/>
      <c r="O109" s="189"/>
      <c r="P109" s="189"/>
      <c r="Q109" s="189"/>
      <c r="R109" s="189"/>
      <c r="S109" s="189"/>
      <c r="T109" s="189"/>
    </row>
    <row r="110" spans="2:20" s="4" customFormat="1" ht="11.25" customHeight="1">
      <c r="B110" s="45" t="s">
        <v>299</v>
      </c>
      <c r="C110" s="40" t="s">
        <v>513</v>
      </c>
      <c r="D110" s="166"/>
      <c r="E110" s="166"/>
      <c r="F110" s="166"/>
      <c r="G110" s="166"/>
      <c r="H110" s="166"/>
      <c r="I110" s="166"/>
      <c r="J110" s="166"/>
      <c r="K110" s="166"/>
      <c r="L110" s="166"/>
      <c r="M110" s="167"/>
      <c r="N110" s="167"/>
      <c r="O110" s="167"/>
      <c r="P110" s="167"/>
      <c r="Q110" s="167"/>
      <c r="R110" s="167"/>
      <c r="S110" s="167"/>
      <c r="T110" s="167"/>
    </row>
    <row r="111" spans="2:20" s="4" customFormat="1" ht="12.75" customHeight="1">
      <c r="B111" s="45" t="s">
        <v>300</v>
      </c>
      <c r="C111" s="40" t="s">
        <v>514</v>
      </c>
      <c r="D111" s="166"/>
      <c r="E111" s="166"/>
      <c r="F111" s="166"/>
      <c r="G111" s="166"/>
      <c r="H111" s="166"/>
      <c r="I111" s="166"/>
      <c r="J111" s="166"/>
      <c r="K111" s="166"/>
      <c r="L111" s="166"/>
      <c r="M111" s="167"/>
      <c r="N111" s="167"/>
      <c r="O111" s="167"/>
      <c r="P111" s="167"/>
      <c r="Q111" s="167"/>
      <c r="R111" s="167"/>
      <c r="S111" s="167"/>
      <c r="T111" s="167"/>
    </row>
    <row r="112" spans="2:20" s="4" customFormat="1" ht="12.75" customHeight="1">
      <c r="B112" s="45" t="s">
        <v>301</v>
      </c>
      <c r="C112" s="40" t="s">
        <v>515</v>
      </c>
      <c r="D112" s="166"/>
      <c r="E112" s="166"/>
      <c r="F112" s="166"/>
      <c r="G112" s="166"/>
      <c r="H112" s="166"/>
      <c r="I112" s="166"/>
      <c r="J112" s="166"/>
      <c r="K112" s="166"/>
      <c r="L112" s="166"/>
      <c r="M112" s="167"/>
      <c r="N112" s="167"/>
      <c r="O112" s="167"/>
      <c r="P112" s="167"/>
      <c r="Q112" s="167"/>
      <c r="R112" s="167"/>
      <c r="S112" s="167"/>
      <c r="T112" s="167"/>
    </row>
    <row r="113" spans="2:20" s="4" customFormat="1" ht="12.75" customHeight="1">
      <c r="B113" s="45" t="s">
        <v>449</v>
      </c>
      <c r="C113" s="40" t="s">
        <v>516</v>
      </c>
      <c r="D113" s="166"/>
      <c r="E113" s="166"/>
      <c r="F113" s="166"/>
      <c r="G113" s="166"/>
      <c r="H113" s="166"/>
      <c r="I113" s="166"/>
      <c r="J113" s="166"/>
      <c r="K113" s="166"/>
      <c r="L113" s="166"/>
      <c r="M113" s="167"/>
      <c r="N113" s="167"/>
      <c r="O113" s="167"/>
      <c r="P113" s="167"/>
      <c r="Q113" s="167"/>
      <c r="R113" s="167"/>
      <c r="S113" s="167"/>
      <c r="T113" s="167"/>
    </row>
    <row r="114" spans="2:20" s="4" customFormat="1" ht="12.75" customHeight="1">
      <c r="B114" s="45" t="s">
        <v>302</v>
      </c>
      <c r="C114" s="40" t="s">
        <v>517</v>
      </c>
      <c r="D114" s="175">
        <v>514</v>
      </c>
      <c r="E114" s="175">
        <v>267</v>
      </c>
      <c r="F114" s="175"/>
      <c r="G114" s="175"/>
      <c r="H114" s="175"/>
      <c r="I114" s="175">
        <v>247</v>
      </c>
      <c r="J114" s="175"/>
      <c r="K114" s="175"/>
      <c r="L114" s="175"/>
      <c r="M114" s="189">
        <v>32</v>
      </c>
      <c r="N114" s="189">
        <f>8</f>
        <v>8</v>
      </c>
      <c r="O114" s="189">
        <f>7</f>
        <v>7</v>
      </c>
      <c r="P114" s="189"/>
      <c r="Q114" s="189"/>
      <c r="R114" s="189"/>
      <c r="S114" s="189">
        <f>7</f>
        <v>7</v>
      </c>
      <c r="T114" s="189"/>
    </row>
    <row r="115" spans="2:20" s="4" customFormat="1" ht="14.25" customHeight="1">
      <c r="B115" s="45" t="s">
        <v>303</v>
      </c>
      <c r="C115" s="40" t="s">
        <v>518</v>
      </c>
      <c r="D115" s="175"/>
      <c r="E115" s="175"/>
      <c r="F115" s="175"/>
      <c r="G115" s="175"/>
      <c r="H115" s="175"/>
      <c r="I115" s="175"/>
      <c r="J115" s="175"/>
      <c r="K115" s="175"/>
      <c r="L115" s="175"/>
      <c r="M115" s="189"/>
      <c r="N115" s="189"/>
      <c r="O115" s="189"/>
      <c r="P115" s="189"/>
      <c r="Q115" s="189"/>
      <c r="R115" s="189"/>
      <c r="S115" s="189"/>
      <c r="T115" s="189"/>
    </row>
    <row r="116" spans="2:20" s="4" customFormat="1" ht="13.5" customHeight="1">
      <c r="B116" s="45" t="s">
        <v>304</v>
      </c>
      <c r="C116" s="40" t="s">
        <v>519</v>
      </c>
      <c r="D116" s="175">
        <v>65</v>
      </c>
      <c r="E116" s="175"/>
      <c r="F116" s="175"/>
      <c r="G116" s="175"/>
      <c r="H116" s="175"/>
      <c r="I116" s="175">
        <v>65</v>
      </c>
      <c r="J116" s="175"/>
      <c r="K116" s="175"/>
      <c r="L116" s="175"/>
      <c r="M116" s="189"/>
      <c r="N116" s="189">
        <v>8</v>
      </c>
      <c r="O116" s="189"/>
      <c r="P116" s="189"/>
      <c r="Q116" s="189"/>
      <c r="R116" s="189"/>
      <c r="S116" s="189">
        <v>6</v>
      </c>
      <c r="T116" s="189"/>
    </row>
    <row r="117" spans="2:20" s="4" customFormat="1" ht="13.5" customHeight="1">
      <c r="B117" s="45" t="s">
        <v>305</v>
      </c>
      <c r="C117" s="40" t="s">
        <v>520</v>
      </c>
      <c r="D117" s="175">
        <v>50</v>
      </c>
      <c r="E117" s="175"/>
      <c r="F117" s="175"/>
      <c r="G117" s="175"/>
      <c r="H117" s="175"/>
      <c r="I117" s="175">
        <v>50</v>
      </c>
      <c r="J117" s="175"/>
      <c r="K117" s="175"/>
      <c r="L117" s="175"/>
      <c r="M117" s="189"/>
      <c r="N117" s="189">
        <v>2</v>
      </c>
      <c r="O117" s="189">
        <f>2</f>
        <v>2</v>
      </c>
      <c r="P117" s="189">
        <f>2</f>
        <v>2</v>
      </c>
      <c r="Q117" s="189"/>
      <c r="R117" s="189"/>
      <c r="S117" s="189"/>
      <c r="T117" s="189"/>
    </row>
    <row r="118" spans="2:20" s="4" customFormat="1" ht="14.25" customHeight="1">
      <c r="B118" s="45" t="s">
        <v>306</v>
      </c>
      <c r="C118" s="40" t="s">
        <v>521</v>
      </c>
      <c r="D118" s="175">
        <v>38</v>
      </c>
      <c r="E118" s="175">
        <v>7</v>
      </c>
      <c r="F118" s="175"/>
      <c r="G118" s="175"/>
      <c r="H118" s="175"/>
      <c r="I118" s="175">
        <v>31</v>
      </c>
      <c r="J118" s="175"/>
      <c r="K118" s="175"/>
      <c r="L118" s="175"/>
      <c r="M118" s="189"/>
      <c r="N118" s="189">
        <f>1</f>
        <v>1</v>
      </c>
      <c r="O118" s="189">
        <f>1</f>
        <v>1</v>
      </c>
      <c r="P118" s="189"/>
      <c r="Q118" s="189"/>
      <c r="R118" s="189"/>
      <c r="S118" s="189">
        <f>1</f>
        <v>1</v>
      </c>
      <c r="T118" s="189"/>
    </row>
    <row r="119" spans="2:20" s="4" customFormat="1" ht="11.25" customHeight="1">
      <c r="B119" s="45" t="s">
        <v>450</v>
      </c>
      <c r="C119" s="40" t="s">
        <v>522</v>
      </c>
      <c r="D119" s="175"/>
      <c r="E119" s="175"/>
      <c r="F119" s="175"/>
      <c r="G119" s="175"/>
      <c r="H119" s="175"/>
      <c r="I119" s="175"/>
      <c r="J119" s="175"/>
      <c r="K119" s="175"/>
      <c r="L119" s="175"/>
      <c r="M119" s="189"/>
      <c r="N119" s="189"/>
      <c r="O119" s="189"/>
      <c r="P119" s="189"/>
      <c r="Q119" s="189"/>
      <c r="R119" s="189"/>
      <c r="S119" s="189"/>
      <c r="T119" s="189"/>
    </row>
    <row r="120" spans="2:20" s="4" customFormat="1" ht="12" customHeight="1">
      <c r="B120" s="45" t="s">
        <v>307</v>
      </c>
      <c r="C120" s="40" t="s">
        <v>523</v>
      </c>
      <c r="D120" s="175"/>
      <c r="E120" s="175"/>
      <c r="F120" s="175"/>
      <c r="G120" s="175"/>
      <c r="H120" s="175"/>
      <c r="I120" s="175"/>
      <c r="J120" s="175"/>
      <c r="K120" s="175"/>
      <c r="L120" s="175"/>
      <c r="M120" s="189"/>
      <c r="N120" s="189"/>
      <c r="O120" s="189"/>
      <c r="P120" s="189"/>
      <c r="Q120" s="189"/>
      <c r="R120" s="189"/>
      <c r="S120" s="189"/>
      <c r="T120" s="189"/>
    </row>
    <row r="121" spans="2:20" s="4" customFormat="1" ht="12.75" customHeight="1">
      <c r="B121" s="45" t="s">
        <v>308</v>
      </c>
      <c r="C121" s="40" t="s">
        <v>524</v>
      </c>
      <c r="D121" s="175">
        <v>30</v>
      </c>
      <c r="E121" s="175"/>
      <c r="F121" s="175"/>
      <c r="G121" s="175"/>
      <c r="H121" s="175"/>
      <c r="I121" s="175">
        <v>30</v>
      </c>
      <c r="J121" s="175"/>
      <c r="K121" s="175"/>
      <c r="L121" s="175"/>
      <c r="M121" s="189"/>
      <c r="N121" s="189">
        <v>1</v>
      </c>
      <c r="O121" s="189"/>
      <c r="P121" s="189"/>
      <c r="Q121" s="189"/>
      <c r="R121" s="189"/>
      <c r="S121" s="189"/>
      <c r="T121" s="189"/>
    </row>
    <row r="122" spans="2:20" s="4" customFormat="1" ht="12.75" customHeight="1">
      <c r="B122" s="45" t="s">
        <v>309</v>
      </c>
      <c r="C122" s="40" t="s">
        <v>525</v>
      </c>
      <c r="D122" s="175"/>
      <c r="E122" s="175"/>
      <c r="F122" s="175"/>
      <c r="G122" s="175"/>
      <c r="H122" s="175"/>
      <c r="I122" s="175"/>
      <c r="J122" s="175"/>
      <c r="K122" s="175"/>
      <c r="L122" s="175"/>
      <c r="M122" s="189"/>
      <c r="N122" s="189"/>
      <c r="O122" s="189"/>
      <c r="P122" s="189"/>
      <c r="Q122" s="189"/>
      <c r="R122" s="189"/>
      <c r="S122" s="189"/>
      <c r="T122" s="189"/>
    </row>
    <row r="123" spans="2:20" s="4" customFormat="1" ht="11.25" customHeight="1">
      <c r="B123" s="45" t="s">
        <v>310</v>
      </c>
      <c r="C123" s="40" t="s">
        <v>526</v>
      </c>
      <c r="D123" s="175"/>
      <c r="E123" s="175"/>
      <c r="F123" s="175"/>
      <c r="G123" s="175"/>
      <c r="H123" s="175"/>
      <c r="I123" s="175"/>
      <c r="J123" s="175"/>
      <c r="K123" s="175"/>
      <c r="L123" s="175"/>
      <c r="M123" s="189"/>
      <c r="N123" s="189"/>
      <c r="O123" s="189"/>
      <c r="P123" s="189"/>
      <c r="Q123" s="189"/>
      <c r="R123" s="189"/>
      <c r="S123" s="189"/>
      <c r="T123" s="189"/>
    </row>
    <row r="124" spans="2:20" s="4" customFormat="1" ht="11.25" customHeight="1">
      <c r="B124" s="45" t="s">
        <v>311</v>
      </c>
      <c r="C124" s="40" t="s">
        <v>527</v>
      </c>
      <c r="D124" s="175">
        <v>26</v>
      </c>
      <c r="E124" s="175"/>
      <c r="F124" s="175"/>
      <c r="G124" s="175"/>
      <c r="H124" s="175"/>
      <c r="I124" s="175">
        <v>26</v>
      </c>
      <c r="J124" s="175"/>
      <c r="K124" s="175"/>
      <c r="L124" s="175"/>
      <c r="M124" s="189">
        <v>12</v>
      </c>
      <c r="N124" s="189">
        <v>1</v>
      </c>
      <c r="O124" s="189"/>
      <c r="P124" s="189"/>
      <c r="Q124" s="189"/>
      <c r="R124" s="189"/>
      <c r="S124" s="189">
        <v>1</v>
      </c>
      <c r="T124" s="189"/>
    </row>
    <row r="125" spans="2:20" s="4" customFormat="1" ht="12.75" customHeight="1">
      <c r="B125" s="391">
        <v>10</v>
      </c>
      <c r="C125" s="391"/>
      <c r="D125" s="391"/>
      <c r="E125" s="391"/>
      <c r="F125" s="391"/>
      <c r="G125" s="391"/>
      <c r="H125" s="391"/>
      <c r="I125" s="391"/>
      <c r="J125" s="391"/>
      <c r="K125" s="391"/>
      <c r="L125" s="391"/>
      <c r="M125" s="391"/>
      <c r="N125" s="391"/>
      <c r="O125" s="391"/>
      <c r="P125" s="391"/>
      <c r="Q125" s="391"/>
      <c r="R125" s="391"/>
      <c r="S125" s="391"/>
      <c r="T125" s="391"/>
    </row>
    <row r="126" spans="2:20" s="4" customFormat="1" ht="12.75" customHeight="1">
      <c r="B126" s="42" t="s">
        <v>170</v>
      </c>
      <c r="C126" s="42" t="s">
        <v>171</v>
      </c>
      <c r="D126" s="161">
        <v>1</v>
      </c>
      <c r="E126" s="161">
        <v>2</v>
      </c>
      <c r="F126" s="161">
        <v>3</v>
      </c>
      <c r="G126" s="161">
        <v>4</v>
      </c>
      <c r="H126" s="161">
        <v>5</v>
      </c>
      <c r="I126" s="161">
        <v>6</v>
      </c>
      <c r="J126" s="161">
        <v>7</v>
      </c>
      <c r="K126" s="161">
        <v>8</v>
      </c>
      <c r="L126" s="161">
        <v>9</v>
      </c>
      <c r="M126" s="161">
        <v>10</v>
      </c>
      <c r="N126" s="154">
        <v>11</v>
      </c>
      <c r="O126" s="153">
        <v>12</v>
      </c>
      <c r="P126" s="153">
        <v>13</v>
      </c>
      <c r="Q126" s="153">
        <v>14</v>
      </c>
      <c r="R126" s="153">
        <v>15</v>
      </c>
      <c r="S126" s="153">
        <v>16</v>
      </c>
      <c r="T126" s="154">
        <v>17</v>
      </c>
    </row>
    <row r="127" spans="2:20" s="4" customFormat="1" ht="12.75" customHeight="1">
      <c r="B127" s="45" t="s">
        <v>312</v>
      </c>
      <c r="C127" s="40" t="s">
        <v>528</v>
      </c>
      <c r="D127" s="166"/>
      <c r="E127" s="166"/>
      <c r="F127" s="166"/>
      <c r="G127" s="166"/>
      <c r="H127" s="166"/>
      <c r="I127" s="166"/>
      <c r="J127" s="166"/>
      <c r="K127" s="166"/>
      <c r="L127" s="166"/>
      <c r="M127" s="167"/>
      <c r="N127" s="167"/>
      <c r="O127" s="167"/>
      <c r="P127" s="167"/>
      <c r="Q127" s="167"/>
      <c r="R127" s="167"/>
      <c r="S127" s="167"/>
      <c r="T127" s="167"/>
    </row>
    <row r="128" spans="2:20" ht="12" customHeight="1">
      <c r="B128" s="61" t="s">
        <v>313</v>
      </c>
      <c r="C128" s="40" t="s">
        <v>529</v>
      </c>
      <c r="D128" s="161"/>
      <c r="E128" s="161"/>
      <c r="F128" s="161"/>
      <c r="G128" s="161"/>
      <c r="H128" s="161"/>
      <c r="I128" s="161"/>
      <c r="J128" s="161"/>
      <c r="K128" s="161"/>
      <c r="L128" s="161"/>
      <c r="M128" s="161"/>
      <c r="N128" s="154"/>
      <c r="O128" s="154"/>
      <c r="P128" s="154"/>
      <c r="Q128" s="154"/>
      <c r="R128" s="154"/>
      <c r="S128" s="154"/>
      <c r="T128" s="154"/>
    </row>
    <row r="129" spans="2:20" s="4" customFormat="1" ht="13.5" customHeight="1">
      <c r="B129" s="45" t="s">
        <v>314</v>
      </c>
      <c r="C129" s="40" t="s">
        <v>530</v>
      </c>
      <c r="D129" s="166"/>
      <c r="E129" s="166"/>
      <c r="F129" s="166"/>
      <c r="G129" s="166"/>
      <c r="H129" s="166"/>
      <c r="I129" s="166"/>
      <c r="J129" s="166"/>
      <c r="K129" s="166"/>
      <c r="L129" s="166"/>
      <c r="M129" s="167"/>
      <c r="N129" s="167"/>
      <c r="O129" s="167"/>
      <c r="P129" s="167"/>
      <c r="Q129" s="167"/>
      <c r="R129" s="167"/>
      <c r="S129" s="167"/>
      <c r="T129" s="167"/>
    </row>
    <row r="130" spans="2:20" s="4" customFormat="1" ht="13.5" customHeight="1">
      <c r="B130" s="45" t="s">
        <v>315</v>
      </c>
      <c r="C130" s="40" t="s">
        <v>531</v>
      </c>
      <c r="D130" s="166"/>
      <c r="E130" s="166"/>
      <c r="F130" s="166"/>
      <c r="G130" s="166"/>
      <c r="H130" s="166"/>
      <c r="I130" s="166"/>
      <c r="J130" s="166"/>
      <c r="K130" s="166"/>
      <c r="L130" s="166"/>
      <c r="M130" s="167"/>
      <c r="N130" s="167"/>
      <c r="O130" s="167"/>
      <c r="P130" s="167"/>
      <c r="Q130" s="167"/>
      <c r="R130" s="167"/>
      <c r="S130" s="167"/>
      <c r="T130" s="167"/>
    </row>
    <row r="131" spans="2:20" s="4" customFormat="1" ht="13.5" customHeight="1">
      <c r="B131" s="45" t="s">
        <v>316</v>
      </c>
      <c r="C131" s="40" t="s">
        <v>532</v>
      </c>
      <c r="D131" s="166"/>
      <c r="E131" s="166"/>
      <c r="F131" s="166"/>
      <c r="G131" s="166"/>
      <c r="H131" s="166"/>
      <c r="I131" s="166"/>
      <c r="J131" s="166"/>
      <c r="K131" s="166"/>
      <c r="L131" s="166"/>
      <c r="M131" s="167"/>
      <c r="N131" s="167"/>
      <c r="O131" s="167"/>
      <c r="P131" s="167"/>
      <c r="Q131" s="167"/>
      <c r="R131" s="167"/>
      <c r="S131" s="167"/>
      <c r="T131" s="167"/>
    </row>
    <row r="132" spans="2:20" s="4" customFormat="1" ht="13.5" customHeight="1">
      <c r="B132" s="45" t="s">
        <v>317</v>
      </c>
      <c r="C132" s="40" t="s">
        <v>533</v>
      </c>
      <c r="D132" s="166"/>
      <c r="E132" s="166"/>
      <c r="F132" s="166"/>
      <c r="G132" s="166"/>
      <c r="H132" s="166"/>
      <c r="I132" s="166"/>
      <c r="J132" s="166"/>
      <c r="K132" s="166"/>
      <c r="L132" s="166"/>
      <c r="M132" s="167"/>
      <c r="N132" s="167"/>
      <c r="O132" s="167"/>
      <c r="P132" s="167"/>
      <c r="Q132" s="167"/>
      <c r="R132" s="167"/>
      <c r="S132" s="167"/>
      <c r="T132" s="167"/>
    </row>
    <row r="133" spans="2:20" s="4" customFormat="1" ht="13.5" customHeight="1">
      <c r="B133" s="45" t="s">
        <v>318</v>
      </c>
      <c r="C133" s="40" t="s">
        <v>534</v>
      </c>
      <c r="D133" s="175">
        <v>30</v>
      </c>
      <c r="E133" s="175"/>
      <c r="F133" s="175"/>
      <c r="G133" s="175"/>
      <c r="H133" s="175"/>
      <c r="I133" s="192">
        <f>23+7</f>
        <v>30</v>
      </c>
      <c r="J133" s="175"/>
      <c r="K133" s="175"/>
      <c r="L133" s="175"/>
      <c r="M133" s="189"/>
      <c r="N133" s="189">
        <v>2</v>
      </c>
      <c r="O133" s="189">
        <f>1</f>
        <v>1</v>
      </c>
      <c r="P133" s="189">
        <f>1</f>
        <v>1</v>
      </c>
      <c r="Q133" s="189"/>
      <c r="R133" s="189"/>
      <c r="S133" s="189"/>
      <c r="T133" s="167"/>
    </row>
    <row r="134" spans="2:20" s="4" customFormat="1" ht="13.5" customHeight="1">
      <c r="B134" s="45" t="s">
        <v>319</v>
      </c>
      <c r="C134" s="40" t="s">
        <v>535</v>
      </c>
      <c r="D134" s="175">
        <v>404</v>
      </c>
      <c r="E134" s="175">
        <v>104</v>
      </c>
      <c r="F134" s="175"/>
      <c r="G134" s="175"/>
      <c r="H134" s="175"/>
      <c r="I134" s="175">
        <v>300</v>
      </c>
      <c r="J134" s="175"/>
      <c r="K134" s="175"/>
      <c r="L134" s="175"/>
      <c r="M134" s="189">
        <v>5</v>
      </c>
      <c r="N134" s="189">
        <v>7</v>
      </c>
      <c r="O134" s="189">
        <f>4+3</f>
        <v>7</v>
      </c>
      <c r="P134" s="189">
        <f>3</f>
        <v>3</v>
      </c>
      <c r="Q134" s="189"/>
      <c r="R134" s="189"/>
      <c r="S134" s="189">
        <f>4</f>
        <v>4</v>
      </c>
      <c r="T134" s="167"/>
    </row>
    <row r="135" spans="2:20" s="4" customFormat="1" ht="13.5" customHeight="1">
      <c r="B135" s="45" t="s">
        <v>320</v>
      </c>
      <c r="C135" s="40" t="s">
        <v>536</v>
      </c>
      <c r="D135" s="175"/>
      <c r="E135" s="175"/>
      <c r="F135" s="175"/>
      <c r="G135" s="175"/>
      <c r="H135" s="175"/>
      <c r="I135" s="175"/>
      <c r="J135" s="175"/>
      <c r="K135" s="175"/>
      <c r="L135" s="175"/>
      <c r="M135" s="189"/>
      <c r="N135" s="189"/>
      <c r="O135" s="189"/>
      <c r="P135" s="189"/>
      <c r="Q135" s="189"/>
      <c r="R135" s="189"/>
      <c r="S135" s="189"/>
      <c r="T135" s="167"/>
    </row>
    <row r="136" spans="2:20" s="4" customFormat="1" ht="13.5" customHeight="1">
      <c r="B136" s="45" t="s">
        <v>321</v>
      </c>
      <c r="C136" s="40" t="s">
        <v>537</v>
      </c>
      <c r="D136" s="175">
        <v>354</v>
      </c>
      <c r="E136" s="175"/>
      <c r="F136" s="175"/>
      <c r="G136" s="175"/>
      <c r="H136" s="175"/>
      <c r="I136" s="175">
        <v>354</v>
      </c>
      <c r="J136" s="175"/>
      <c r="K136" s="175"/>
      <c r="L136" s="175"/>
      <c r="M136" s="189">
        <v>7</v>
      </c>
      <c r="N136" s="189">
        <v>4</v>
      </c>
      <c r="O136" s="189"/>
      <c r="P136" s="189"/>
      <c r="Q136" s="189"/>
      <c r="R136" s="189"/>
      <c r="S136" s="189">
        <v>2</v>
      </c>
      <c r="T136" s="167"/>
    </row>
    <row r="137" spans="2:20" s="4" customFormat="1" ht="13.5" customHeight="1">
      <c r="B137" s="45" t="s">
        <v>322</v>
      </c>
      <c r="C137" s="40" t="s">
        <v>538</v>
      </c>
      <c r="D137" s="175">
        <v>102</v>
      </c>
      <c r="E137" s="175">
        <v>44</v>
      </c>
      <c r="F137" s="175"/>
      <c r="G137" s="175"/>
      <c r="H137" s="175"/>
      <c r="I137" s="175">
        <v>58</v>
      </c>
      <c r="J137" s="175"/>
      <c r="K137" s="175"/>
      <c r="L137" s="175"/>
      <c r="M137" s="189">
        <v>10</v>
      </c>
      <c r="N137" s="189">
        <v>4</v>
      </c>
      <c r="O137" s="189">
        <f>2+1</f>
        <v>3</v>
      </c>
      <c r="P137" s="189">
        <f>1</f>
        <v>1</v>
      </c>
      <c r="Q137" s="189"/>
      <c r="R137" s="189"/>
      <c r="S137" s="189">
        <v>4</v>
      </c>
      <c r="T137" s="167"/>
    </row>
    <row r="138" spans="2:20" s="4" customFormat="1" ht="13.5" customHeight="1">
      <c r="B138" s="45" t="s">
        <v>323</v>
      </c>
      <c r="C138" s="40" t="s">
        <v>539</v>
      </c>
      <c r="D138" s="175">
        <v>25</v>
      </c>
      <c r="E138" s="175"/>
      <c r="F138" s="175"/>
      <c r="G138" s="175"/>
      <c r="H138" s="175"/>
      <c r="I138" s="192">
        <v>25</v>
      </c>
      <c r="J138" s="175"/>
      <c r="K138" s="175"/>
      <c r="L138" s="175"/>
      <c r="M138" s="189"/>
      <c r="N138" s="189">
        <v>2</v>
      </c>
      <c r="O138" s="189"/>
      <c r="P138" s="189"/>
      <c r="Q138" s="189"/>
      <c r="R138" s="189"/>
      <c r="S138" s="189"/>
      <c r="T138" s="167"/>
    </row>
    <row r="139" spans="2:20" s="4" customFormat="1" ht="13.5" customHeight="1">
      <c r="B139" s="45" t="s">
        <v>324</v>
      </c>
      <c r="C139" s="40" t="s">
        <v>540</v>
      </c>
      <c r="D139" s="175"/>
      <c r="E139" s="175"/>
      <c r="F139" s="175"/>
      <c r="G139" s="175"/>
      <c r="H139" s="175"/>
      <c r="I139" s="175"/>
      <c r="J139" s="175"/>
      <c r="K139" s="175"/>
      <c r="L139" s="175"/>
      <c r="M139" s="189"/>
      <c r="N139" s="189"/>
      <c r="O139" s="189"/>
      <c r="P139" s="189"/>
      <c r="Q139" s="189"/>
      <c r="R139" s="189"/>
      <c r="S139" s="189"/>
      <c r="T139" s="167"/>
    </row>
    <row r="140" spans="2:20" s="4" customFormat="1" ht="13.5" customHeight="1">
      <c r="B140" s="45" t="s">
        <v>325</v>
      </c>
      <c r="C140" s="40" t="s">
        <v>541</v>
      </c>
      <c r="D140" s="175">
        <v>42</v>
      </c>
      <c r="E140" s="175"/>
      <c r="F140" s="175"/>
      <c r="G140" s="175"/>
      <c r="H140" s="175"/>
      <c r="I140" s="175">
        <v>42</v>
      </c>
      <c r="J140" s="175"/>
      <c r="K140" s="175"/>
      <c r="L140" s="175"/>
      <c r="M140" s="189"/>
      <c r="N140" s="189">
        <v>2</v>
      </c>
      <c r="O140" s="189"/>
      <c r="P140" s="189"/>
      <c r="Q140" s="189"/>
      <c r="R140" s="189"/>
      <c r="S140" s="189">
        <v>1</v>
      </c>
      <c r="T140" s="167"/>
    </row>
    <row r="141" spans="2:20" s="4" customFormat="1" ht="13.5" customHeight="1">
      <c r="B141" s="45" t="s">
        <v>326</v>
      </c>
      <c r="C141" s="40" t="s">
        <v>542</v>
      </c>
      <c r="D141" s="175">
        <v>8</v>
      </c>
      <c r="E141" s="175"/>
      <c r="F141" s="175"/>
      <c r="G141" s="175"/>
      <c r="H141" s="175"/>
      <c r="I141" s="175">
        <v>8</v>
      </c>
      <c r="J141" s="175"/>
      <c r="K141" s="175"/>
      <c r="L141" s="175"/>
      <c r="M141" s="189"/>
      <c r="N141" s="189">
        <v>1</v>
      </c>
      <c r="O141" s="189"/>
      <c r="P141" s="189"/>
      <c r="Q141" s="189"/>
      <c r="R141" s="189"/>
      <c r="S141" s="189">
        <v>1</v>
      </c>
      <c r="T141" s="167"/>
    </row>
    <row r="142" spans="2:20" s="4" customFormat="1" ht="13.5" customHeight="1">
      <c r="B142" s="45" t="s">
        <v>327</v>
      </c>
      <c r="C142" s="40" t="s">
        <v>543</v>
      </c>
      <c r="D142" s="166"/>
      <c r="E142" s="175"/>
      <c r="F142" s="175"/>
      <c r="G142" s="175"/>
      <c r="H142" s="175"/>
      <c r="I142" s="175"/>
      <c r="J142" s="175"/>
      <c r="K142" s="175"/>
      <c r="L142" s="175"/>
      <c r="M142" s="189"/>
      <c r="N142" s="189"/>
      <c r="O142" s="189"/>
      <c r="P142" s="189"/>
      <c r="Q142" s="189"/>
      <c r="R142" s="189"/>
      <c r="S142" s="189"/>
      <c r="T142" s="167"/>
    </row>
    <row r="143" spans="2:20" s="4" customFormat="1" ht="13.5" customHeight="1">
      <c r="B143" s="45" t="s">
        <v>328</v>
      </c>
      <c r="C143" s="40" t="s">
        <v>544</v>
      </c>
      <c r="D143" s="166"/>
      <c r="E143" s="175"/>
      <c r="F143" s="175"/>
      <c r="G143" s="175"/>
      <c r="H143" s="175"/>
      <c r="I143" s="175"/>
      <c r="J143" s="175"/>
      <c r="K143" s="175"/>
      <c r="L143" s="175"/>
      <c r="M143" s="189"/>
      <c r="N143" s="189"/>
      <c r="O143" s="189"/>
      <c r="P143" s="189"/>
      <c r="Q143" s="189"/>
      <c r="R143" s="189"/>
      <c r="S143" s="189"/>
      <c r="T143" s="167"/>
    </row>
    <row r="144" spans="2:20" s="4" customFormat="1" ht="13.5" customHeight="1">
      <c r="B144" s="45" t="s">
        <v>447</v>
      </c>
      <c r="C144" s="40" t="s">
        <v>545</v>
      </c>
      <c r="D144" s="166"/>
      <c r="E144" s="175"/>
      <c r="F144" s="175"/>
      <c r="G144" s="175"/>
      <c r="H144" s="175"/>
      <c r="I144" s="175"/>
      <c r="J144" s="175"/>
      <c r="K144" s="175"/>
      <c r="L144" s="175"/>
      <c r="M144" s="189"/>
      <c r="N144" s="189"/>
      <c r="O144" s="189"/>
      <c r="P144" s="189"/>
      <c r="Q144" s="189"/>
      <c r="R144" s="189"/>
      <c r="S144" s="189"/>
      <c r="T144" s="167"/>
    </row>
    <row r="145" spans="2:20" s="4" customFormat="1" ht="13.5" customHeight="1">
      <c r="B145" s="45" t="s">
        <v>329</v>
      </c>
      <c r="C145" s="40" t="s">
        <v>546</v>
      </c>
      <c r="D145" s="166"/>
      <c r="E145" s="175"/>
      <c r="F145" s="175"/>
      <c r="G145" s="175"/>
      <c r="H145" s="175"/>
      <c r="I145" s="175"/>
      <c r="J145" s="175"/>
      <c r="K145" s="175"/>
      <c r="L145" s="175"/>
      <c r="M145" s="189"/>
      <c r="N145" s="189"/>
      <c r="O145" s="189"/>
      <c r="P145" s="189"/>
      <c r="Q145" s="189"/>
      <c r="R145" s="189"/>
      <c r="S145" s="189"/>
      <c r="T145" s="167"/>
    </row>
    <row r="146" spans="2:20" s="4" customFormat="1" ht="13.5" customHeight="1">
      <c r="B146" s="45" t="s">
        <v>330</v>
      </c>
      <c r="C146" s="40" t="s">
        <v>547</v>
      </c>
      <c r="D146" s="175">
        <v>28</v>
      </c>
      <c r="E146" s="175"/>
      <c r="F146" s="175"/>
      <c r="G146" s="175"/>
      <c r="H146" s="175"/>
      <c r="I146" s="192">
        <v>28</v>
      </c>
      <c r="J146" s="175"/>
      <c r="K146" s="175"/>
      <c r="L146" s="175"/>
      <c r="M146" s="189"/>
      <c r="N146" s="189">
        <v>2</v>
      </c>
      <c r="O146" s="189"/>
      <c r="P146" s="189"/>
      <c r="Q146" s="189"/>
      <c r="R146" s="189"/>
      <c r="S146" s="189"/>
      <c r="T146" s="167"/>
    </row>
    <row r="147" spans="2:20" s="4" customFormat="1" ht="13.5" customHeight="1">
      <c r="B147" s="45" t="s">
        <v>331</v>
      </c>
      <c r="C147" s="40" t="s">
        <v>548</v>
      </c>
      <c r="D147" s="175"/>
      <c r="E147" s="175"/>
      <c r="F147" s="175"/>
      <c r="G147" s="175"/>
      <c r="H147" s="175"/>
      <c r="I147" s="175"/>
      <c r="J147" s="175"/>
      <c r="K147" s="175"/>
      <c r="L147" s="175"/>
      <c r="M147" s="189"/>
      <c r="N147" s="189"/>
      <c r="O147" s="189"/>
      <c r="P147" s="189"/>
      <c r="Q147" s="189"/>
      <c r="R147" s="189"/>
      <c r="S147" s="189"/>
      <c r="T147" s="167"/>
    </row>
    <row r="148" spans="2:20" s="4" customFormat="1" ht="13.5" customHeight="1">
      <c r="B148" s="45" t="s">
        <v>332</v>
      </c>
      <c r="C148" s="40" t="s">
        <v>549</v>
      </c>
      <c r="D148" s="175">
        <v>38</v>
      </c>
      <c r="E148" s="175"/>
      <c r="F148" s="175"/>
      <c r="G148" s="175"/>
      <c r="H148" s="175"/>
      <c r="I148" s="175">
        <v>38</v>
      </c>
      <c r="J148" s="175"/>
      <c r="K148" s="175"/>
      <c r="L148" s="175"/>
      <c r="M148" s="189"/>
      <c r="N148" s="189">
        <v>2</v>
      </c>
      <c r="O148" s="189"/>
      <c r="P148" s="189"/>
      <c r="Q148" s="189"/>
      <c r="R148" s="189"/>
      <c r="S148" s="189">
        <v>1</v>
      </c>
      <c r="T148" s="167"/>
    </row>
    <row r="149" spans="2:20" s="4" customFormat="1" ht="13.5" customHeight="1">
      <c r="B149" s="45" t="s">
        <v>333</v>
      </c>
      <c r="C149" s="40" t="s">
        <v>550</v>
      </c>
      <c r="D149" s="175"/>
      <c r="E149" s="175"/>
      <c r="F149" s="175"/>
      <c r="G149" s="175"/>
      <c r="H149" s="175"/>
      <c r="I149" s="175"/>
      <c r="J149" s="175"/>
      <c r="K149" s="175"/>
      <c r="L149" s="175"/>
      <c r="M149" s="189"/>
      <c r="N149" s="189"/>
      <c r="O149" s="189"/>
      <c r="P149" s="189"/>
      <c r="Q149" s="189"/>
      <c r="R149" s="189"/>
      <c r="S149" s="189"/>
      <c r="T149" s="167"/>
    </row>
    <row r="150" spans="2:20" s="4" customFormat="1" ht="13.5" customHeight="1">
      <c r="B150" s="45" t="s">
        <v>451</v>
      </c>
      <c r="C150" s="40" t="s">
        <v>551</v>
      </c>
      <c r="D150" s="175"/>
      <c r="E150" s="166"/>
      <c r="F150" s="166"/>
      <c r="G150" s="166"/>
      <c r="H150" s="166"/>
      <c r="I150" s="166"/>
      <c r="J150" s="166"/>
      <c r="K150" s="166"/>
      <c r="L150" s="166"/>
      <c r="M150" s="167"/>
      <c r="N150" s="167"/>
      <c r="O150" s="167"/>
      <c r="P150" s="167"/>
      <c r="Q150" s="167"/>
      <c r="R150" s="167"/>
      <c r="S150" s="167"/>
      <c r="T150" s="167"/>
    </row>
    <row r="151" spans="2:20" s="4" customFormat="1" ht="13.5" customHeight="1">
      <c r="B151" s="45" t="s">
        <v>334</v>
      </c>
      <c r="C151" s="40" t="s">
        <v>552</v>
      </c>
      <c r="D151" s="175">
        <v>3</v>
      </c>
      <c r="E151" s="175"/>
      <c r="F151" s="175"/>
      <c r="G151" s="175"/>
      <c r="H151" s="175"/>
      <c r="I151" s="175">
        <v>3</v>
      </c>
      <c r="J151" s="175"/>
      <c r="K151" s="175"/>
      <c r="L151" s="175"/>
      <c r="M151" s="189"/>
      <c r="N151" s="189">
        <v>1</v>
      </c>
      <c r="O151" s="189"/>
      <c r="P151" s="189"/>
      <c r="Q151" s="189"/>
      <c r="R151" s="189"/>
      <c r="S151" s="189">
        <v>1</v>
      </c>
      <c r="T151" s="189"/>
    </row>
    <row r="152" spans="2:20" s="4" customFormat="1" ht="13.5" customHeight="1">
      <c r="B152" s="45" t="s">
        <v>335</v>
      </c>
      <c r="C152" s="40" t="s">
        <v>553</v>
      </c>
      <c r="D152" s="175">
        <v>49</v>
      </c>
      <c r="E152" s="175"/>
      <c r="F152" s="175"/>
      <c r="G152" s="175"/>
      <c r="H152" s="175"/>
      <c r="I152" s="175">
        <v>49</v>
      </c>
      <c r="J152" s="175"/>
      <c r="K152" s="175"/>
      <c r="L152" s="175"/>
      <c r="M152" s="189"/>
      <c r="N152" s="189">
        <v>3</v>
      </c>
      <c r="O152" s="189"/>
      <c r="P152" s="189"/>
      <c r="Q152" s="189"/>
      <c r="R152" s="189"/>
      <c r="S152" s="189"/>
      <c r="T152" s="189"/>
    </row>
    <row r="153" spans="2:20" s="4" customFormat="1" ht="17.25" customHeight="1">
      <c r="B153" s="45" t="s">
        <v>336</v>
      </c>
      <c r="C153" s="40" t="s">
        <v>554</v>
      </c>
      <c r="D153" s="175">
        <v>90</v>
      </c>
      <c r="E153" s="175"/>
      <c r="F153" s="175"/>
      <c r="G153" s="175"/>
      <c r="H153" s="175"/>
      <c r="I153" s="175">
        <v>90</v>
      </c>
      <c r="J153" s="175"/>
      <c r="K153" s="175"/>
      <c r="L153" s="175"/>
      <c r="M153" s="189"/>
      <c r="N153" s="189">
        <v>2</v>
      </c>
      <c r="O153" s="189"/>
      <c r="P153" s="189"/>
      <c r="Q153" s="189"/>
      <c r="R153" s="189"/>
      <c r="S153" s="189"/>
      <c r="T153" s="189"/>
    </row>
    <row r="154" spans="2:20" s="4" customFormat="1" ht="14.25" customHeight="1">
      <c r="B154" s="45" t="s">
        <v>337</v>
      </c>
      <c r="C154" s="40" t="s">
        <v>555</v>
      </c>
      <c r="D154" s="175"/>
      <c r="E154" s="175"/>
      <c r="F154" s="175"/>
      <c r="G154" s="175"/>
      <c r="H154" s="175"/>
      <c r="I154" s="175"/>
      <c r="J154" s="175"/>
      <c r="K154" s="175"/>
      <c r="L154" s="175"/>
      <c r="M154" s="189"/>
      <c r="N154" s="189"/>
      <c r="O154" s="189"/>
      <c r="P154" s="189"/>
      <c r="Q154" s="189"/>
      <c r="R154" s="189"/>
      <c r="S154" s="189"/>
      <c r="T154" s="189"/>
    </row>
    <row r="155" spans="2:20" s="4" customFormat="1" ht="13.5" customHeight="1">
      <c r="B155" s="45" t="s">
        <v>338</v>
      </c>
      <c r="C155" s="40" t="s">
        <v>556</v>
      </c>
      <c r="D155" s="175">
        <v>53</v>
      </c>
      <c r="E155" s="175"/>
      <c r="F155" s="175"/>
      <c r="G155" s="175"/>
      <c r="H155" s="175"/>
      <c r="I155" s="175">
        <v>53</v>
      </c>
      <c r="J155" s="175"/>
      <c r="K155" s="175"/>
      <c r="L155" s="175"/>
      <c r="M155" s="189">
        <v>3</v>
      </c>
      <c r="N155" s="189">
        <v>2</v>
      </c>
      <c r="O155" s="189"/>
      <c r="P155" s="189"/>
      <c r="Q155" s="189"/>
      <c r="R155" s="189"/>
      <c r="S155" s="189"/>
      <c r="T155" s="189"/>
    </row>
    <row r="156" spans="2:20" s="4" customFormat="1" ht="13.5" customHeight="1">
      <c r="B156" s="45" t="s">
        <v>339</v>
      </c>
      <c r="C156" s="40" t="s">
        <v>557</v>
      </c>
      <c r="D156" s="175"/>
      <c r="E156" s="175"/>
      <c r="F156" s="175"/>
      <c r="G156" s="175"/>
      <c r="H156" s="175"/>
      <c r="I156" s="175"/>
      <c r="J156" s="175"/>
      <c r="K156" s="175"/>
      <c r="L156" s="175"/>
      <c r="M156" s="189"/>
      <c r="N156" s="189"/>
      <c r="O156" s="189"/>
      <c r="P156" s="189"/>
      <c r="Q156" s="189"/>
      <c r="R156" s="189"/>
      <c r="S156" s="189"/>
      <c r="T156" s="189"/>
    </row>
    <row r="157" spans="2:20" s="4" customFormat="1" ht="13.5" customHeight="1">
      <c r="B157" s="45" t="s">
        <v>444</v>
      </c>
      <c r="C157" s="40" t="s">
        <v>558</v>
      </c>
      <c r="D157" s="175"/>
      <c r="E157" s="175"/>
      <c r="F157" s="175"/>
      <c r="G157" s="175"/>
      <c r="H157" s="175"/>
      <c r="I157" s="175"/>
      <c r="J157" s="175"/>
      <c r="K157" s="175"/>
      <c r="L157" s="175"/>
      <c r="M157" s="189"/>
      <c r="N157" s="189"/>
      <c r="O157" s="189"/>
      <c r="P157" s="189"/>
      <c r="Q157" s="189"/>
      <c r="R157" s="189"/>
      <c r="S157" s="189"/>
      <c r="T157" s="189"/>
    </row>
    <row r="158" spans="2:20" s="4" customFormat="1" ht="13.5" customHeight="1">
      <c r="B158" s="45" t="s">
        <v>340</v>
      </c>
      <c r="C158" s="40" t="s">
        <v>559</v>
      </c>
      <c r="D158" s="175">
        <v>636</v>
      </c>
      <c r="E158" s="175">
        <v>184</v>
      </c>
      <c r="F158" s="175"/>
      <c r="G158" s="175"/>
      <c r="H158" s="175"/>
      <c r="I158" s="175">
        <v>452</v>
      </c>
      <c r="J158" s="175"/>
      <c r="K158" s="175"/>
      <c r="L158" s="175"/>
      <c r="M158" s="189">
        <v>28</v>
      </c>
      <c r="N158" s="189">
        <f>7</f>
        <v>7</v>
      </c>
      <c r="O158" s="189">
        <f>5+1</f>
        <v>6</v>
      </c>
      <c r="P158" s="189">
        <f>1</f>
        <v>1</v>
      </c>
      <c r="Q158" s="189"/>
      <c r="R158" s="189"/>
      <c r="S158" s="189">
        <v>7</v>
      </c>
      <c r="T158" s="189"/>
    </row>
    <row r="159" spans="2:20" s="4" customFormat="1" ht="16.5" customHeight="1">
      <c r="B159" s="45" t="s">
        <v>341</v>
      </c>
      <c r="C159" s="40" t="s">
        <v>560</v>
      </c>
      <c r="D159" s="166"/>
      <c r="E159" s="175"/>
      <c r="F159" s="175"/>
      <c r="G159" s="175"/>
      <c r="H159" s="175"/>
      <c r="I159" s="175"/>
      <c r="J159" s="175"/>
      <c r="K159" s="175"/>
      <c r="L159" s="175"/>
      <c r="M159" s="189"/>
      <c r="N159" s="189"/>
      <c r="O159" s="189"/>
      <c r="P159" s="189"/>
      <c r="Q159" s="189"/>
      <c r="R159" s="189"/>
      <c r="S159" s="189"/>
      <c r="T159" s="189"/>
    </row>
    <row r="160" spans="2:20" s="4" customFormat="1" ht="13.5" customHeight="1">
      <c r="B160" s="45" t="s">
        <v>342</v>
      </c>
      <c r="C160" s="40" t="s">
        <v>561</v>
      </c>
      <c r="D160" s="166"/>
      <c r="E160" s="175"/>
      <c r="F160" s="175"/>
      <c r="G160" s="175"/>
      <c r="H160" s="175"/>
      <c r="I160" s="175"/>
      <c r="J160" s="175"/>
      <c r="K160" s="175"/>
      <c r="L160" s="175"/>
      <c r="M160" s="189"/>
      <c r="N160" s="189"/>
      <c r="O160" s="189"/>
      <c r="P160" s="189"/>
      <c r="Q160" s="189"/>
      <c r="R160" s="189"/>
      <c r="S160" s="189"/>
      <c r="T160" s="189"/>
    </row>
    <row r="161" spans="2:20" s="4" customFormat="1" ht="14.25" customHeight="1">
      <c r="B161" s="45" t="s">
        <v>343</v>
      </c>
      <c r="C161" s="40" t="s">
        <v>562</v>
      </c>
      <c r="D161" s="175">
        <v>28</v>
      </c>
      <c r="E161" s="175"/>
      <c r="F161" s="175"/>
      <c r="G161" s="175"/>
      <c r="H161" s="175"/>
      <c r="I161" s="175">
        <v>28</v>
      </c>
      <c r="J161" s="175"/>
      <c r="K161" s="175"/>
      <c r="L161" s="175"/>
      <c r="M161" s="189">
        <v>10</v>
      </c>
      <c r="N161" s="189">
        <v>2</v>
      </c>
      <c r="O161" s="189"/>
      <c r="P161" s="189"/>
      <c r="Q161" s="189"/>
      <c r="R161" s="189"/>
      <c r="S161" s="189">
        <v>1</v>
      </c>
      <c r="T161" s="189"/>
    </row>
    <row r="162" spans="2:20" s="4" customFormat="1" ht="13.5" customHeight="1">
      <c r="B162" s="45" t="s">
        <v>344</v>
      </c>
      <c r="C162" s="40" t="s">
        <v>563</v>
      </c>
      <c r="D162" s="175"/>
      <c r="E162" s="175"/>
      <c r="F162" s="175"/>
      <c r="G162" s="175"/>
      <c r="H162" s="175"/>
      <c r="I162" s="175"/>
      <c r="J162" s="175"/>
      <c r="K162" s="175"/>
      <c r="L162" s="175"/>
      <c r="M162" s="189"/>
      <c r="N162" s="189"/>
      <c r="O162" s="189"/>
      <c r="P162" s="189"/>
      <c r="Q162" s="189"/>
      <c r="R162" s="189"/>
      <c r="S162" s="189"/>
      <c r="T162" s="189"/>
    </row>
    <row r="163" spans="2:20" s="4" customFormat="1" ht="13.5" customHeight="1">
      <c r="B163" s="45" t="s">
        <v>345</v>
      </c>
      <c r="C163" s="40" t="s">
        <v>564</v>
      </c>
      <c r="D163" s="175"/>
      <c r="E163" s="175"/>
      <c r="F163" s="175"/>
      <c r="G163" s="175"/>
      <c r="H163" s="175"/>
      <c r="I163" s="175"/>
      <c r="J163" s="175"/>
      <c r="K163" s="175"/>
      <c r="L163" s="175"/>
      <c r="M163" s="189"/>
      <c r="N163" s="189"/>
      <c r="O163" s="189"/>
      <c r="P163" s="189"/>
      <c r="Q163" s="189"/>
      <c r="R163" s="189"/>
      <c r="S163" s="189"/>
      <c r="T163" s="189"/>
    </row>
    <row r="164" spans="2:20" s="4" customFormat="1" ht="12" customHeight="1">
      <c r="B164" s="45" t="s">
        <v>346</v>
      </c>
      <c r="C164" s="40" t="s">
        <v>565</v>
      </c>
      <c r="D164" s="175">
        <v>53</v>
      </c>
      <c r="E164" s="175"/>
      <c r="F164" s="175"/>
      <c r="G164" s="175"/>
      <c r="H164" s="175"/>
      <c r="I164" s="175">
        <v>53</v>
      </c>
      <c r="J164" s="175"/>
      <c r="K164" s="175"/>
      <c r="L164" s="175"/>
      <c r="M164" s="189">
        <v>53</v>
      </c>
      <c r="N164" s="189">
        <v>2</v>
      </c>
      <c r="O164" s="189"/>
      <c r="P164" s="189"/>
      <c r="Q164" s="189"/>
      <c r="R164" s="189"/>
      <c r="S164" s="189">
        <v>1</v>
      </c>
      <c r="T164" s="189"/>
    </row>
    <row r="165" spans="2:20" s="4" customFormat="1" ht="12.75" customHeight="1">
      <c r="B165" s="45" t="s">
        <v>347</v>
      </c>
      <c r="C165" s="40" t="s">
        <v>566</v>
      </c>
      <c r="D165" s="175">
        <v>12</v>
      </c>
      <c r="E165" s="175"/>
      <c r="F165" s="175"/>
      <c r="G165" s="175"/>
      <c r="H165" s="175"/>
      <c r="I165" s="175">
        <v>12</v>
      </c>
      <c r="J165" s="175"/>
      <c r="K165" s="175"/>
      <c r="L165" s="175"/>
      <c r="M165" s="189">
        <v>4</v>
      </c>
      <c r="N165" s="189">
        <v>1</v>
      </c>
      <c r="O165" s="189"/>
      <c r="P165" s="189"/>
      <c r="Q165" s="189"/>
      <c r="R165" s="189"/>
      <c r="S165" s="189">
        <v>1</v>
      </c>
      <c r="T165" s="189"/>
    </row>
    <row r="166" spans="2:20" s="4" customFormat="1" ht="12.75" customHeight="1">
      <c r="B166" s="45" t="s">
        <v>348</v>
      </c>
      <c r="C166" s="40" t="s">
        <v>567</v>
      </c>
      <c r="D166" s="175">
        <v>74</v>
      </c>
      <c r="E166" s="175"/>
      <c r="F166" s="175"/>
      <c r="G166" s="175"/>
      <c r="H166" s="175"/>
      <c r="I166" s="175">
        <v>74</v>
      </c>
      <c r="J166" s="175"/>
      <c r="K166" s="175"/>
      <c r="L166" s="175"/>
      <c r="M166" s="189">
        <v>10</v>
      </c>
      <c r="N166" s="189">
        <v>4</v>
      </c>
      <c r="O166" s="189"/>
      <c r="P166" s="189"/>
      <c r="Q166" s="189"/>
      <c r="R166" s="189"/>
      <c r="S166" s="189">
        <v>3</v>
      </c>
      <c r="T166" s="189"/>
    </row>
    <row r="167" spans="2:20" s="4" customFormat="1" ht="12" customHeight="1">
      <c r="B167" s="45" t="s">
        <v>349</v>
      </c>
      <c r="C167" s="40" t="s">
        <v>568</v>
      </c>
      <c r="D167" s="175"/>
      <c r="E167" s="175"/>
      <c r="F167" s="175"/>
      <c r="G167" s="175"/>
      <c r="H167" s="175"/>
      <c r="I167" s="175"/>
      <c r="J167" s="175"/>
      <c r="K167" s="175"/>
      <c r="L167" s="175"/>
      <c r="M167" s="189"/>
      <c r="N167" s="189"/>
      <c r="O167" s="189"/>
      <c r="P167" s="189"/>
      <c r="Q167" s="189"/>
      <c r="R167" s="189"/>
      <c r="S167" s="189"/>
      <c r="T167" s="189"/>
    </row>
    <row r="168" spans="2:20" s="4" customFormat="1" ht="13.5" customHeight="1">
      <c r="B168" s="391">
        <v>11</v>
      </c>
      <c r="C168" s="391"/>
      <c r="D168" s="391"/>
      <c r="E168" s="391"/>
      <c r="F168" s="391"/>
      <c r="G168" s="391"/>
      <c r="H168" s="391"/>
      <c r="I168" s="391"/>
      <c r="J168" s="391"/>
      <c r="K168" s="391"/>
      <c r="L168" s="391"/>
      <c r="M168" s="391"/>
      <c r="N168" s="391"/>
      <c r="O168" s="391"/>
      <c r="P168" s="391"/>
      <c r="Q168" s="391"/>
      <c r="R168" s="391"/>
      <c r="S168" s="391"/>
      <c r="T168" s="391"/>
    </row>
    <row r="169" spans="2:20" s="4" customFormat="1" ht="13.5" customHeight="1">
      <c r="B169" s="42" t="s">
        <v>170</v>
      </c>
      <c r="C169" s="42" t="s">
        <v>171</v>
      </c>
      <c r="D169" s="161">
        <v>1</v>
      </c>
      <c r="E169" s="161">
        <v>2</v>
      </c>
      <c r="F169" s="161">
        <v>3</v>
      </c>
      <c r="G169" s="161">
        <v>4</v>
      </c>
      <c r="H169" s="161">
        <v>5</v>
      </c>
      <c r="I169" s="161">
        <v>6</v>
      </c>
      <c r="J169" s="161">
        <v>7</v>
      </c>
      <c r="K169" s="161">
        <v>8</v>
      </c>
      <c r="L169" s="161">
        <v>9</v>
      </c>
      <c r="M169" s="161">
        <v>10</v>
      </c>
      <c r="N169" s="154">
        <v>11</v>
      </c>
      <c r="O169" s="153">
        <v>12</v>
      </c>
      <c r="P169" s="153">
        <v>13</v>
      </c>
      <c r="Q169" s="153">
        <v>14</v>
      </c>
      <c r="R169" s="153">
        <v>15</v>
      </c>
      <c r="S169" s="153">
        <v>16</v>
      </c>
      <c r="T169" s="154">
        <v>17</v>
      </c>
    </row>
    <row r="170" spans="2:20" s="4" customFormat="1" ht="13.5" customHeight="1">
      <c r="B170" s="61" t="s">
        <v>446</v>
      </c>
      <c r="C170" s="40" t="s">
        <v>569</v>
      </c>
      <c r="D170" s="161"/>
      <c r="E170" s="161"/>
      <c r="F170" s="161"/>
      <c r="G170" s="161"/>
      <c r="H170" s="161"/>
      <c r="I170" s="161"/>
      <c r="J170" s="161"/>
      <c r="K170" s="161"/>
      <c r="L170" s="161"/>
      <c r="M170" s="161"/>
      <c r="N170" s="154"/>
      <c r="O170" s="154"/>
      <c r="P170" s="154"/>
      <c r="Q170" s="154"/>
      <c r="R170" s="154"/>
      <c r="S170" s="154"/>
      <c r="T170" s="154"/>
    </row>
    <row r="171" spans="2:20" s="4" customFormat="1" ht="13.5" customHeight="1">
      <c r="B171" s="45" t="s">
        <v>350</v>
      </c>
      <c r="C171" s="40" t="s">
        <v>570</v>
      </c>
      <c r="D171" s="175">
        <v>354</v>
      </c>
      <c r="E171" s="175">
        <v>48</v>
      </c>
      <c r="F171" s="175"/>
      <c r="G171" s="175"/>
      <c r="H171" s="175"/>
      <c r="I171" s="175">
        <v>306</v>
      </c>
      <c r="J171" s="175"/>
      <c r="K171" s="175"/>
      <c r="L171" s="175"/>
      <c r="M171" s="189">
        <v>40</v>
      </c>
      <c r="N171" s="189">
        <v>31</v>
      </c>
      <c r="O171" s="189">
        <f>1+2</f>
        <v>3</v>
      </c>
      <c r="P171" s="189">
        <f>2</f>
        <v>2</v>
      </c>
      <c r="Q171" s="189"/>
      <c r="R171" s="189"/>
      <c r="S171" s="189">
        <v>20</v>
      </c>
      <c r="T171" s="189">
        <f>1</f>
        <v>1</v>
      </c>
    </row>
    <row r="172" spans="2:20" s="4" customFormat="1" ht="13.5" customHeight="1">
      <c r="B172" s="45" t="s">
        <v>351</v>
      </c>
      <c r="C172" s="40" t="s">
        <v>571</v>
      </c>
      <c r="D172" s="175">
        <v>68</v>
      </c>
      <c r="E172" s="175"/>
      <c r="F172" s="175"/>
      <c r="G172" s="175"/>
      <c r="H172" s="175"/>
      <c r="I172" s="175">
        <v>68</v>
      </c>
      <c r="J172" s="175"/>
      <c r="K172" s="175"/>
      <c r="L172" s="175"/>
      <c r="M172" s="189">
        <v>48</v>
      </c>
      <c r="N172" s="189">
        <v>1</v>
      </c>
      <c r="O172" s="189"/>
      <c r="P172" s="189"/>
      <c r="Q172" s="189"/>
      <c r="R172" s="189"/>
      <c r="S172" s="189"/>
      <c r="T172" s="189"/>
    </row>
    <row r="173" spans="2:20" s="4" customFormat="1" ht="13.5" customHeight="1">
      <c r="B173" s="45" t="s">
        <v>352</v>
      </c>
      <c r="C173" s="40" t="s">
        <v>572</v>
      </c>
      <c r="D173" s="175"/>
      <c r="E173" s="175"/>
      <c r="F173" s="175"/>
      <c r="G173" s="175"/>
      <c r="H173" s="175"/>
      <c r="I173" s="175"/>
      <c r="J173" s="175"/>
      <c r="K173" s="175"/>
      <c r="L173" s="175"/>
      <c r="M173" s="189"/>
      <c r="N173" s="189"/>
      <c r="O173" s="189"/>
      <c r="P173" s="189"/>
      <c r="Q173" s="189"/>
      <c r="R173" s="189"/>
      <c r="S173" s="189"/>
      <c r="T173" s="189"/>
    </row>
    <row r="174" spans="2:20" s="4" customFormat="1" ht="13.5" customHeight="1">
      <c r="B174" s="45" t="s">
        <v>353</v>
      </c>
      <c r="C174" s="40" t="s">
        <v>573</v>
      </c>
      <c r="D174" s="175">
        <v>4</v>
      </c>
      <c r="E174" s="175"/>
      <c r="F174" s="175"/>
      <c r="G174" s="175"/>
      <c r="H174" s="175"/>
      <c r="I174" s="175">
        <v>4</v>
      </c>
      <c r="J174" s="175"/>
      <c r="K174" s="175"/>
      <c r="L174" s="175"/>
      <c r="M174" s="189"/>
      <c r="N174" s="189">
        <v>1</v>
      </c>
      <c r="O174" s="191"/>
      <c r="P174" s="191"/>
      <c r="Q174" s="191"/>
      <c r="R174" s="191"/>
      <c r="S174" s="191">
        <v>1</v>
      </c>
      <c r="T174" s="189"/>
    </row>
    <row r="175" spans="2:20" s="4" customFormat="1" ht="13.5" customHeight="1">
      <c r="B175" s="45" t="s">
        <v>354</v>
      </c>
      <c r="C175" s="40" t="s">
        <v>574</v>
      </c>
      <c r="D175" s="175">
        <v>71</v>
      </c>
      <c r="E175" s="175"/>
      <c r="F175" s="175"/>
      <c r="G175" s="175"/>
      <c r="H175" s="175"/>
      <c r="I175" s="175">
        <v>71</v>
      </c>
      <c r="J175" s="175"/>
      <c r="K175" s="175"/>
      <c r="L175" s="175"/>
      <c r="M175" s="189">
        <v>2</v>
      </c>
      <c r="N175" s="189">
        <v>3</v>
      </c>
      <c r="O175" s="191"/>
      <c r="P175" s="191"/>
      <c r="Q175" s="191"/>
      <c r="R175" s="191"/>
      <c r="S175" s="191"/>
      <c r="T175" s="189"/>
    </row>
    <row r="176" spans="2:20" s="4" customFormat="1" ht="13.5" customHeight="1">
      <c r="B176" s="45" t="s">
        <v>355</v>
      </c>
      <c r="C176" s="40" t="s">
        <v>575</v>
      </c>
      <c r="D176" s="175">
        <v>6</v>
      </c>
      <c r="E176" s="175"/>
      <c r="F176" s="175"/>
      <c r="G176" s="175"/>
      <c r="H176" s="175"/>
      <c r="I176" s="175">
        <v>6</v>
      </c>
      <c r="J176" s="175"/>
      <c r="K176" s="175"/>
      <c r="L176" s="175"/>
      <c r="M176" s="189">
        <v>6</v>
      </c>
      <c r="N176" s="189">
        <v>1</v>
      </c>
      <c r="O176" s="191"/>
      <c r="P176" s="191"/>
      <c r="Q176" s="191"/>
      <c r="R176" s="191"/>
      <c r="S176" s="191">
        <v>1</v>
      </c>
      <c r="T176" s="189"/>
    </row>
    <row r="177" spans="2:20" s="4" customFormat="1" ht="13.5" customHeight="1">
      <c r="B177" s="45" t="s">
        <v>452</v>
      </c>
      <c r="C177" s="40" t="s">
        <v>576</v>
      </c>
      <c r="D177" s="175">
        <v>70</v>
      </c>
      <c r="E177" s="175"/>
      <c r="F177" s="175"/>
      <c r="G177" s="175"/>
      <c r="H177" s="175"/>
      <c r="I177" s="175">
        <v>70</v>
      </c>
      <c r="J177" s="175"/>
      <c r="K177" s="175"/>
      <c r="L177" s="175"/>
      <c r="M177" s="189">
        <v>18</v>
      </c>
      <c r="N177" s="189">
        <v>2</v>
      </c>
      <c r="O177" s="191"/>
      <c r="P177" s="191"/>
      <c r="Q177" s="191"/>
      <c r="R177" s="191"/>
      <c r="S177" s="191">
        <v>1</v>
      </c>
      <c r="T177" s="189"/>
    </row>
    <row r="178" spans="2:20" s="4" customFormat="1" ht="13.5" customHeight="1">
      <c r="B178" s="45" t="s">
        <v>701</v>
      </c>
      <c r="C178" s="40" t="s">
        <v>577</v>
      </c>
      <c r="D178" s="175">
        <v>61</v>
      </c>
      <c r="E178" s="175"/>
      <c r="F178" s="175"/>
      <c r="G178" s="175"/>
      <c r="H178" s="175"/>
      <c r="I178" s="175">
        <v>61</v>
      </c>
      <c r="J178" s="175"/>
      <c r="K178" s="175"/>
      <c r="L178" s="175"/>
      <c r="M178" s="189">
        <v>12</v>
      </c>
      <c r="N178" s="189">
        <v>1</v>
      </c>
      <c r="O178" s="191"/>
      <c r="P178" s="191"/>
      <c r="Q178" s="191"/>
      <c r="R178" s="191"/>
      <c r="S178" s="191">
        <v>1</v>
      </c>
      <c r="T178" s="189"/>
    </row>
    <row r="179" spans="2:20" s="4" customFormat="1" ht="13.5" customHeight="1">
      <c r="B179" s="45" t="s">
        <v>356</v>
      </c>
      <c r="C179" s="40" t="s">
        <v>578</v>
      </c>
      <c r="D179" s="175">
        <v>22</v>
      </c>
      <c r="E179" s="175"/>
      <c r="F179" s="175"/>
      <c r="G179" s="175"/>
      <c r="H179" s="175"/>
      <c r="I179" s="175">
        <v>22</v>
      </c>
      <c r="J179" s="175"/>
      <c r="K179" s="175"/>
      <c r="L179" s="175"/>
      <c r="M179" s="189">
        <v>4</v>
      </c>
      <c r="N179" s="189">
        <v>1</v>
      </c>
      <c r="O179" s="191"/>
      <c r="P179" s="191"/>
      <c r="Q179" s="191"/>
      <c r="R179" s="191"/>
      <c r="S179" s="191">
        <v>1</v>
      </c>
      <c r="T179" s="189"/>
    </row>
    <row r="180" spans="2:20" s="4" customFormat="1" ht="13.5" customHeight="1">
      <c r="B180" s="45" t="s">
        <v>357</v>
      </c>
      <c r="C180" s="40" t="s">
        <v>579</v>
      </c>
      <c r="D180" s="175">
        <v>28</v>
      </c>
      <c r="E180" s="175"/>
      <c r="F180" s="175"/>
      <c r="G180" s="175"/>
      <c r="H180" s="175"/>
      <c r="I180" s="175">
        <v>28</v>
      </c>
      <c r="J180" s="175"/>
      <c r="K180" s="175"/>
      <c r="L180" s="175"/>
      <c r="M180" s="189">
        <v>14</v>
      </c>
      <c r="N180" s="189">
        <v>1</v>
      </c>
      <c r="O180" s="191"/>
      <c r="P180" s="191"/>
      <c r="Q180" s="191"/>
      <c r="R180" s="191"/>
      <c r="S180" s="191"/>
      <c r="T180" s="189"/>
    </row>
    <row r="181" spans="2:20" s="4" customFormat="1" ht="13.5" customHeight="1">
      <c r="B181" s="45" t="s">
        <v>358</v>
      </c>
      <c r="C181" s="40" t="s">
        <v>580</v>
      </c>
      <c r="D181" s="175"/>
      <c r="E181" s="175"/>
      <c r="F181" s="175"/>
      <c r="G181" s="175"/>
      <c r="H181" s="175"/>
      <c r="I181" s="175"/>
      <c r="J181" s="175"/>
      <c r="K181" s="175"/>
      <c r="L181" s="175"/>
      <c r="M181" s="189"/>
      <c r="N181" s="189"/>
      <c r="O181" s="191"/>
      <c r="P181" s="191"/>
      <c r="Q181" s="191"/>
      <c r="R181" s="191"/>
      <c r="S181" s="191"/>
      <c r="T181" s="189"/>
    </row>
    <row r="182" spans="2:20" s="4" customFormat="1" ht="13.5" customHeight="1">
      <c r="B182" s="45" t="s">
        <v>359</v>
      </c>
      <c r="C182" s="40" t="s">
        <v>581</v>
      </c>
      <c r="D182" s="175"/>
      <c r="E182" s="175"/>
      <c r="F182" s="175"/>
      <c r="G182" s="175"/>
      <c r="H182" s="175"/>
      <c r="I182" s="175"/>
      <c r="J182" s="175"/>
      <c r="K182" s="175"/>
      <c r="L182" s="175"/>
      <c r="M182" s="189"/>
      <c r="N182" s="189"/>
      <c r="O182" s="191"/>
      <c r="P182" s="191"/>
      <c r="Q182" s="191"/>
      <c r="R182" s="191"/>
      <c r="S182" s="191"/>
      <c r="T182" s="189"/>
    </row>
    <row r="183" spans="2:20" s="4" customFormat="1" ht="13.5" customHeight="1">
      <c r="B183" s="45" t="s">
        <v>360</v>
      </c>
      <c r="C183" s="40" t="s">
        <v>582</v>
      </c>
      <c r="D183" s="175"/>
      <c r="E183" s="175"/>
      <c r="F183" s="175"/>
      <c r="G183" s="175"/>
      <c r="H183" s="175"/>
      <c r="I183" s="175"/>
      <c r="J183" s="175"/>
      <c r="K183" s="175"/>
      <c r="L183" s="175"/>
      <c r="M183" s="189"/>
      <c r="N183" s="189"/>
      <c r="O183" s="191"/>
      <c r="P183" s="191"/>
      <c r="Q183" s="191"/>
      <c r="R183" s="191"/>
      <c r="S183" s="191"/>
      <c r="T183" s="189"/>
    </row>
    <row r="184" spans="2:20" s="4" customFormat="1" ht="13.5" customHeight="1">
      <c r="B184" s="46" t="s">
        <v>361</v>
      </c>
      <c r="C184" s="40" t="s">
        <v>583</v>
      </c>
      <c r="D184" s="186">
        <v>75</v>
      </c>
      <c r="E184" s="186"/>
      <c r="F184" s="186"/>
      <c r="G184" s="186"/>
      <c r="H184" s="186"/>
      <c r="I184" s="186">
        <v>75</v>
      </c>
      <c r="J184" s="186"/>
      <c r="K184" s="186"/>
      <c r="L184" s="186"/>
      <c r="M184" s="193"/>
      <c r="N184" s="193">
        <v>1</v>
      </c>
      <c r="O184" s="194"/>
      <c r="P184" s="194"/>
      <c r="Q184" s="194"/>
      <c r="R184" s="194"/>
      <c r="S184" s="194">
        <v>1</v>
      </c>
      <c r="T184" s="189"/>
    </row>
    <row r="185" spans="2:20" s="4" customFormat="1" ht="13.5" customHeight="1">
      <c r="B185" s="45" t="s">
        <v>362</v>
      </c>
      <c r="C185" s="40" t="s">
        <v>584</v>
      </c>
      <c r="D185" s="175"/>
      <c r="E185" s="175"/>
      <c r="F185" s="175"/>
      <c r="G185" s="175"/>
      <c r="H185" s="175"/>
      <c r="I185" s="175"/>
      <c r="J185" s="175"/>
      <c r="K185" s="175"/>
      <c r="L185" s="175"/>
      <c r="M185" s="189"/>
      <c r="N185" s="189"/>
      <c r="O185" s="191"/>
      <c r="P185" s="191"/>
      <c r="Q185" s="191"/>
      <c r="R185" s="191"/>
      <c r="S185" s="191"/>
      <c r="T185" s="189"/>
    </row>
    <row r="186" spans="2:20" s="4" customFormat="1" ht="13.5" customHeight="1">
      <c r="B186" s="45" t="s">
        <v>363</v>
      </c>
      <c r="C186" s="40" t="s">
        <v>585</v>
      </c>
      <c r="D186" s="175">
        <v>635</v>
      </c>
      <c r="E186" s="175"/>
      <c r="F186" s="175"/>
      <c r="G186" s="175"/>
      <c r="H186" s="175"/>
      <c r="I186" s="192">
        <f>537+98</f>
        <v>635</v>
      </c>
      <c r="J186" s="175"/>
      <c r="K186" s="175"/>
      <c r="L186" s="175"/>
      <c r="M186" s="189"/>
      <c r="N186" s="189">
        <v>20</v>
      </c>
      <c r="O186" s="191">
        <f>7</f>
        <v>7</v>
      </c>
      <c r="P186" s="191">
        <f>7</f>
        <v>7</v>
      </c>
      <c r="Q186" s="191"/>
      <c r="R186" s="191"/>
      <c r="S186" s="191">
        <v>12</v>
      </c>
      <c r="T186" s="189"/>
    </row>
    <row r="187" spans="2:20" s="4" customFormat="1" ht="13.5" customHeight="1">
      <c r="B187" s="45" t="s">
        <v>364</v>
      </c>
      <c r="C187" s="40" t="s">
        <v>586</v>
      </c>
      <c r="D187" s="166"/>
      <c r="E187" s="175"/>
      <c r="F187" s="175"/>
      <c r="G187" s="175"/>
      <c r="H187" s="175"/>
      <c r="I187" s="175"/>
      <c r="J187" s="175"/>
      <c r="K187" s="175"/>
      <c r="L187" s="175"/>
      <c r="M187" s="189"/>
      <c r="N187" s="189"/>
      <c r="O187" s="191"/>
      <c r="P187" s="191"/>
      <c r="Q187" s="191"/>
      <c r="R187" s="191"/>
      <c r="S187" s="191"/>
      <c r="T187" s="189"/>
    </row>
    <row r="188" spans="2:20" s="4" customFormat="1" ht="13.5" customHeight="1">
      <c r="B188" s="45" t="s">
        <v>365</v>
      </c>
      <c r="C188" s="40" t="s">
        <v>587</v>
      </c>
      <c r="D188" s="166"/>
      <c r="E188" s="175"/>
      <c r="F188" s="175"/>
      <c r="G188" s="175"/>
      <c r="H188" s="175"/>
      <c r="I188" s="175"/>
      <c r="J188" s="175"/>
      <c r="K188" s="175"/>
      <c r="L188" s="175"/>
      <c r="M188" s="189"/>
      <c r="N188" s="189"/>
      <c r="O188" s="191"/>
      <c r="P188" s="191"/>
      <c r="Q188" s="191"/>
      <c r="R188" s="191"/>
      <c r="S188" s="191"/>
      <c r="T188" s="189"/>
    </row>
    <row r="189" spans="2:20" s="4" customFormat="1" ht="13.5" customHeight="1">
      <c r="B189" s="45" t="s">
        <v>366</v>
      </c>
      <c r="C189" s="40" t="s">
        <v>588</v>
      </c>
      <c r="D189" s="166"/>
      <c r="E189" s="175"/>
      <c r="F189" s="175"/>
      <c r="G189" s="175"/>
      <c r="H189" s="175"/>
      <c r="I189" s="175"/>
      <c r="J189" s="175"/>
      <c r="K189" s="175"/>
      <c r="L189" s="175"/>
      <c r="M189" s="189"/>
      <c r="N189" s="189"/>
      <c r="O189" s="191"/>
      <c r="P189" s="191"/>
      <c r="Q189" s="191"/>
      <c r="R189" s="191"/>
      <c r="S189" s="191"/>
      <c r="T189" s="189"/>
    </row>
    <row r="190" spans="2:20" s="4" customFormat="1" ht="13.5" customHeight="1">
      <c r="B190" s="45" t="s">
        <v>367</v>
      </c>
      <c r="C190" s="40" t="s">
        <v>589</v>
      </c>
      <c r="D190" s="175">
        <v>387</v>
      </c>
      <c r="E190" s="175">
        <v>13</v>
      </c>
      <c r="F190" s="175"/>
      <c r="G190" s="175"/>
      <c r="H190" s="175"/>
      <c r="I190" s="175">
        <v>374</v>
      </c>
      <c r="J190" s="175"/>
      <c r="K190" s="175"/>
      <c r="L190" s="175"/>
      <c r="M190" s="189">
        <v>74</v>
      </c>
      <c r="N190" s="189">
        <v>25</v>
      </c>
      <c r="O190" s="191"/>
      <c r="P190" s="191"/>
      <c r="Q190" s="191"/>
      <c r="R190" s="191"/>
      <c r="S190" s="191">
        <v>12</v>
      </c>
      <c r="T190" s="189"/>
    </row>
    <row r="191" spans="2:20" s="4" customFormat="1" ht="13.5" customHeight="1">
      <c r="B191" s="45" t="s">
        <v>368</v>
      </c>
      <c r="C191" s="40" t="s">
        <v>590</v>
      </c>
      <c r="D191" s="175"/>
      <c r="E191" s="175"/>
      <c r="F191" s="175"/>
      <c r="G191" s="175"/>
      <c r="H191" s="175"/>
      <c r="I191" s="175"/>
      <c r="J191" s="175"/>
      <c r="K191" s="175"/>
      <c r="L191" s="175"/>
      <c r="M191" s="189"/>
      <c r="N191" s="189"/>
      <c r="O191" s="191"/>
      <c r="P191" s="191"/>
      <c r="Q191" s="191"/>
      <c r="R191" s="191"/>
      <c r="S191" s="191"/>
      <c r="T191" s="189"/>
    </row>
    <row r="192" spans="2:20" s="4" customFormat="1" ht="13.5" customHeight="1">
      <c r="B192" s="45" t="s">
        <v>369</v>
      </c>
      <c r="C192" s="40" t="s">
        <v>591</v>
      </c>
      <c r="D192" s="175">
        <v>264</v>
      </c>
      <c r="E192" s="175">
        <v>148</v>
      </c>
      <c r="F192" s="175"/>
      <c r="G192" s="175"/>
      <c r="H192" s="175"/>
      <c r="I192" s="192">
        <f>80+36</f>
        <v>116</v>
      </c>
      <c r="J192" s="175"/>
      <c r="K192" s="175"/>
      <c r="L192" s="175"/>
      <c r="M192" s="189">
        <v>8</v>
      </c>
      <c r="N192" s="189">
        <f>5</f>
        <v>5</v>
      </c>
      <c r="O192" s="191">
        <f>4</f>
        <v>4</v>
      </c>
      <c r="P192" s="191"/>
      <c r="Q192" s="191"/>
      <c r="R192" s="191"/>
      <c r="S192" s="191">
        <f>4</f>
        <v>4</v>
      </c>
      <c r="T192" s="189"/>
    </row>
    <row r="193" spans="2:20" s="4" customFormat="1" ht="13.5" customHeight="1">
      <c r="B193" s="45" t="s">
        <v>370</v>
      </c>
      <c r="C193" s="40" t="s">
        <v>592</v>
      </c>
      <c r="D193" s="175">
        <v>30</v>
      </c>
      <c r="E193" s="175"/>
      <c r="F193" s="175"/>
      <c r="G193" s="175"/>
      <c r="H193" s="175"/>
      <c r="I193" s="175">
        <v>30</v>
      </c>
      <c r="J193" s="175"/>
      <c r="K193" s="175"/>
      <c r="L193" s="175"/>
      <c r="M193" s="189">
        <v>30</v>
      </c>
      <c r="N193" s="189">
        <v>1</v>
      </c>
      <c r="O193" s="191"/>
      <c r="P193" s="191"/>
      <c r="Q193" s="191"/>
      <c r="R193" s="191"/>
      <c r="S193" s="191"/>
      <c r="T193" s="189"/>
    </row>
    <row r="194" spans="2:20" s="4" customFormat="1" ht="13.5" customHeight="1">
      <c r="B194" s="45" t="s">
        <v>371</v>
      </c>
      <c r="C194" s="40" t="s">
        <v>593</v>
      </c>
      <c r="D194" s="175">
        <v>713</v>
      </c>
      <c r="E194" s="175">
        <v>263</v>
      </c>
      <c r="F194" s="175"/>
      <c r="G194" s="175"/>
      <c r="H194" s="175"/>
      <c r="I194" s="175">
        <v>442</v>
      </c>
      <c r="J194" s="175">
        <v>8</v>
      </c>
      <c r="K194" s="175"/>
      <c r="L194" s="175"/>
      <c r="M194" s="189">
        <v>75</v>
      </c>
      <c r="N194" s="189">
        <v>33</v>
      </c>
      <c r="O194" s="189">
        <f>8+2</f>
        <v>10</v>
      </c>
      <c r="P194" s="189">
        <f>2</f>
        <v>2</v>
      </c>
      <c r="Q194" s="189"/>
      <c r="R194" s="189"/>
      <c r="S194" s="189">
        <v>24</v>
      </c>
      <c r="T194" s="189">
        <f>1</f>
        <v>1</v>
      </c>
    </row>
    <row r="195" spans="2:20" s="4" customFormat="1" ht="13.5" customHeight="1">
      <c r="B195" s="45" t="s">
        <v>372</v>
      </c>
      <c r="C195" s="40" t="s">
        <v>594</v>
      </c>
      <c r="D195" s="175">
        <v>357</v>
      </c>
      <c r="E195" s="175">
        <v>114</v>
      </c>
      <c r="F195" s="175"/>
      <c r="G195" s="175"/>
      <c r="H195" s="175"/>
      <c r="I195" s="175">
        <v>235</v>
      </c>
      <c r="J195" s="175">
        <v>8</v>
      </c>
      <c r="K195" s="175"/>
      <c r="L195" s="175"/>
      <c r="M195" s="189">
        <v>22</v>
      </c>
      <c r="N195" s="189">
        <v>17</v>
      </c>
      <c r="O195" s="191">
        <f>3+3</f>
        <v>6</v>
      </c>
      <c r="P195" s="191">
        <f>3</f>
        <v>3</v>
      </c>
      <c r="Q195" s="191"/>
      <c r="R195" s="191"/>
      <c r="S195" s="191">
        <v>12</v>
      </c>
      <c r="T195" s="189"/>
    </row>
    <row r="196" spans="2:20" s="4" customFormat="1" ht="13.5" customHeight="1">
      <c r="B196" s="45" t="s">
        <v>373</v>
      </c>
      <c r="C196" s="40" t="s">
        <v>595</v>
      </c>
      <c r="D196" s="175">
        <v>45</v>
      </c>
      <c r="E196" s="175"/>
      <c r="F196" s="175"/>
      <c r="G196" s="175"/>
      <c r="H196" s="175"/>
      <c r="I196" s="175">
        <v>45</v>
      </c>
      <c r="J196" s="175"/>
      <c r="K196" s="175"/>
      <c r="L196" s="175"/>
      <c r="M196" s="189">
        <v>13</v>
      </c>
      <c r="N196" s="189">
        <v>1</v>
      </c>
      <c r="O196" s="189"/>
      <c r="P196" s="189"/>
      <c r="Q196" s="189"/>
      <c r="R196" s="189"/>
      <c r="S196" s="189">
        <v>1</v>
      </c>
      <c r="T196" s="189"/>
    </row>
    <row r="197" spans="2:20" s="4" customFormat="1" ht="44.25" customHeight="1">
      <c r="B197" s="132" t="s">
        <v>442</v>
      </c>
      <c r="C197" s="97" t="s">
        <v>59</v>
      </c>
      <c r="D197" s="175">
        <f>SUM(D198:D207)+SUM(D210:D251)</f>
        <v>322</v>
      </c>
      <c r="E197" s="175">
        <f aca="true" t="shared" si="3" ref="E197:T197">SUM(E198:E207)+SUM(E210:E251)</f>
        <v>251</v>
      </c>
      <c r="F197" s="175">
        <f t="shared" si="3"/>
        <v>0</v>
      </c>
      <c r="G197" s="175">
        <f t="shared" si="3"/>
        <v>0</v>
      </c>
      <c r="H197" s="175">
        <f t="shared" si="3"/>
        <v>0</v>
      </c>
      <c r="I197" s="175">
        <f t="shared" si="3"/>
        <v>0</v>
      </c>
      <c r="J197" s="175">
        <f t="shared" si="3"/>
        <v>0</v>
      </c>
      <c r="K197" s="175">
        <f t="shared" si="3"/>
        <v>0</v>
      </c>
      <c r="L197" s="175">
        <f t="shared" si="3"/>
        <v>71</v>
      </c>
      <c r="M197" s="175">
        <f t="shared" si="3"/>
        <v>86</v>
      </c>
      <c r="N197" s="175">
        <f t="shared" si="3"/>
        <v>31</v>
      </c>
      <c r="O197" s="175">
        <f t="shared" si="3"/>
        <v>12</v>
      </c>
      <c r="P197" s="175">
        <f t="shared" si="3"/>
        <v>0</v>
      </c>
      <c r="Q197" s="175">
        <f t="shared" si="3"/>
        <v>0</v>
      </c>
      <c r="R197" s="175">
        <f t="shared" si="3"/>
        <v>0</v>
      </c>
      <c r="S197" s="175">
        <f t="shared" si="3"/>
        <v>25</v>
      </c>
      <c r="T197" s="175">
        <f t="shared" si="3"/>
        <v>8</v>
      </c>
    </row>
    <row r="198" spans="2:20" s="4" customFormat="1" ht="25.5" customHeight="1">
      <c r="B198" s="44" t="s">
        <v>374</v>
      </c>
      <c r="C198" s="40" t="s">
        <v>60</v>
      </c>
      <c r="D198" s="166"/>
      <c r="E198" s="166"/>
      <c r="F198" s="166"/>
      <c r="G198" s="166"/>
      <c r="H198" s="166"/>
      <c r="I198" s="166"/>
      <c r="J198" s="166"/>
      <c r="K198" s="166"/>
      <c r="L198" s="166"/>
      <c r="M198" s="167"/>
      <c r="N198" s="167"/>
      <c r="O198" s="168"/>
      <c r="P198" s="168"/>
      <c r="Q198" s="168"/>
      <c r="R198" s="168"/>
      <c r="S198" s="168"/>
      <c r="T198" s="167"/>
    </row>
    <row r="199" spans="2:20" s="4" customFormat="1" ht="14.25" customHeight="1">
      <c r="B199" s="45" t="s">
        <v>375</v>
      </c>
      <c r="C199" s="40" t="s">
        <v>61</v>
      </c>
      <c r="D199" s="166"/>
      <c r="E199" s="166"/>
      <c r="F199" s="166"/>
      <c r="G199" s="166"/>
      <c r="H199" s="166"/>
      <c r="I199" s="166"/>
      <c r="J199" s="166"/>
      <c r="K199" s="166"/>
      <c r="L199" s="166"/>
      <c r="M199" s="167"/>
      <c r="N199" s="167"/>
      <c r="O199" s="167"/>
      <c r="P199" s="167"/>
      <c r="Q199" s="167"/>
      <c r="R199" s="167"/>
      <c r="S199" s="167"/>
      <c r="T199" s="167"/>
    </row>
    <row r="200" spans="2:20" s="4" customFormat="1" ht="14.25" customHeight="1">
      <c r="B200" s="45" t="s">
        <v>376</v>
      </c>
      <c r="C200" s="40" t="s">
        <v>62</v>
      </c>
      <c r="D200" s="166"/>
      <c r="E200" s="166"/>
      <c r="F200" s="166"/>
      <c r="G200" s="166"/>
      <c r="H200" s="166"/>
      <c r="I200" s="166"/>
      <c r="J200" s="166"/>
      <c r="K200" s="166"/>
      <c r="L200" s="166"/>
      <c r="M200" s="167"/>
      <c r="N200" s="167"/>
      <c r="O200" s="167"/>
      <c r="P200" s="167"/>
      <c r="Q200" s="167"/>
      <c r="R200" s="167"/>
      <c r="S200" s="167"/>
      <c r="T200" s="167"/>
    </row>
    <row r="201" spans="2:20" s="4" customFormat="1" ht="14.25" customHeight="1">
      <c r="B201" s="45" t="s">
        <v>377</v>
      </c>
      <c r="C201" s="40" t="s">
        <v>63</v>
      </c>
      <c r="D201" s="166"/>
      <c r="E201" s="166"/>
      <c r="F201" s="166"/>
      <c r="G201" s="166"/>
      <c r="H201" s="166"/>
      <c r="I201" s="166"/>
      <c r="J201" s="166"/>
      <c r="K201" s="166"/>
      <c r="L201" s="166"/>
      <c r="M201" s="167"/>
      <c r="N201" s="167"/>
      <c r="O201" s="167"/>
      <c r="P201" s="167"/>
      <c r="Q201" s="167"/>
      <c r="R201" s="167"/>
      <c r="S201" s="167"/>
      <c r="T201" s="167"/>
    </row>
    <row r="202" spans="2:20" s="4" customFormat="1" ht="13.5" customHeight="1">
      <c r="B202" s="45" t="s">
        <v>378</v>
      </c>
      <c r="C202" s="40" t="s">
        <v>64</v>
      </c>
      <c r="D202" s="175">
        <v>5</v>
      </c>
      <c r="E202" s="175"/>
      <c r="F202" s="175"/>
      <c r="G202" s="175"/>
      <c r="H202" s="175"/>
      <c r="I202" s="175"/>
      <c r="J202" s="175"/>
      <c r="K202" s="175"/>
      <c r="L202" s="175">
        <v>5</v>
      </c>
      <c r="M202" s="189">
        <v>1</v>
      </c>
      <c r="N202" s="189">
        <f>3</f>
        <v>3</v>
      </c>
      <c r="O202" s="189">
        <f>1</f>
        <v>1</v>
      </c>
      <c r="P202" s="189"/>
      <c r="Q202" s="189"/>
      <c r="R202" s="189"/>
      <c r="S202" s="189">
        <f>3</f>
        <v>3</v>
      </c>
      <c r="T202" s="189"/>
    </row>
    <row r="203" spans="2:20" s="4" customFormat="1" ht="12" customHeight="1">
      <c r="B203" s="45" t="s">
        <v>274</v>
      </c>
      <c r="C203" s="40" t="s">
        <v>65</v>
      </c>
      <c r="D203" s="175"/>
      <c r="E203" s="175"/>
      <c r="F203" s="175"/>
      <c r="G203" s="175"/>
      <c r="H203" s="175"/>
      <c r="I203" s="175"/>
      <c r="J203" s="175"/>
      <c r="K203" s="175"/>
      <c r="L203" s="175"/>
      <c r="M203" s="189"/>
      <c r="N203" s="189"/>
      <c r="O203" s="189"/>
      <c r="P203" s="189"/>
      <c r="Q203" s="189"/>
      <c r="R203" s="189"/>
      <c r="S203" s="189"/>
      <c r="T203" s="189"/>
    </row>
    <row r="204" spans="2:20" s="4" customFormat="1" ht="12" customHeight="1">
      <c r="B204" s="45" t="s">
        <v>379</v>
      </c>
      <c r="C204" s="40" t="s">
        <v>66</v>
      </c>
      <c r="D204" s="175"/>
      <c r="E204" s="175"/>
      <c r="F204" s="175"/>
      <c r="G204" s="175"/>
      <c r="H204" s="175"/>
      <c r="I204" s="175"/>
      <c r="J204" s="175"/>
      <c r="K204" s="175"/>
      <c r="L204" s="175"/>
      <c r="M204" s="189"/>
      <c r="N204" s="189"/>
      <c r="O204" s="189"/>
      <c r="P204" s="189"/>
      <c r="Q204" s="189"/>
      <c r="R204" s="189"/>
      <c r="S204" s="189"/>
      <c r="T204" s="189"/>
    </row>
    <row r="205" spans="2:20" s="4" customFormat="1" ht="15" customHeight="1">
      <c r="B205" s="45" t="s">
        <v>380</v>
      </c>
      <c r="C205" s="40" t="s">
        <v>67</v>
      </c>
      <c r="D205" s="175"/>
      <c r="E205" s="175"/>
      <c r="F205" s="175"/>
      <c r="G205" s="175"/>
      <c r="H205" s="175"/>
      <c r="I205" s="175"/>
      <c r="J205" s="175"/>
      <c r="K205" s="175"/>
      <c r="L205" s="175"/>
      <c r="M205" s="189"/>
      <c r="N205" s="189"/>
      <c r="O205" s="191"/>
      <c r="P205" s="191"/>
      <c r="Q205" s="191"/>
      <c r="R205" s="191"/>
      <c r="S205" s="191"/>
      <c r="T205" s="189"/>
    </row>
    <row r="206" spans="2:20" s="4" customFormat="1" ht="13.5" customHeight="1">
      <c r="B206" s="45" t="s">
        <v>282</v>
      </c>
      <c r="C206" s="40" t="s">
        <v>68</v>
      </c>
      <c r="D206" s="175"/>
      <c r="E206" s="175"/>
      <c r="F206" s="175"/>
      <c r="G206" s="175"/>
      <c r="H206" s="175"/>
      <c r="I206" s="175"/>
      <c r="J206" s="175"/>
      <c r="K206" s="175"/>
      <c r="L206" s="175"/>
      <c r="M206" s="189"/>
      <c r="N206" s="189"/>
      <c r="O206" s="189"/>
      <c r="P206" s="189"/>
      <c r="Q206" s="189"/>
      <c r="R206" s="189"/>
      <c r="S206" s="189"/>
      <c r="T206" s="189"/>
    </row>
    <row r="207" spans="2:20" s="4" customFormat="1" ht="12.75" customHeight="1">
      <c r="B207" s="45" t="s">
        <v>381</v>
      </c>
      <c r="C207" s="40" t="s">
        <v>69</v>
      </c>
      <c r="D207" s="175">
        <v>20</v>
      </c>
      <c r="E207" s="175"/>
      <c r="F207" s="175"/>
      <c r="G207" s="175"/>
      <c r="H207" s="175"/>
      <c r="I207" s="175"/>
      <c r="J207" s="175"/>
      <c r="K207" s="175"/>
      <c r="L207" s="175">
        <v>20</v>
      </c>
      <c r="M207" s="189">
        <v>5</v>
      </c>
      <c r="N207" s="189">
        <f>1</f>
        <v>1</v>
      </c>
      <c r="O207" s="189"/>
      <c r="P207" s="189"/>
      <c r="Q207" s="189"/>
      <c r="R207" s="189"/>
      <c r="S207" s="189">
        <f>1</f>
        <v>1</v>
      </c>
      <c r="T207" s="189"/>
    </row>
    <row r="208" spans="2:20" s="4" customFormat="1" ht="13.5" customHeight="1">
      <c r="B208" s="391">
        <v>12</v>
      </c>
      <c r="C208" s="391"/>
      <c r="D208" s="391"/>
      <c r="E208" s="391"/>
      <c r="F208" s="391"/>
      <c r="G208" s="391"/>
      <c r="H208" s="391"/>
      <c r="I208" s="391"/>
      <c r="J208" s="391"/>
      <c r="K208" s="391"/>
      <c r="L208" s="391"/>
      <c r="M208" s="391"/>
      <c r="N208" s="391"/>
      <c r="O208" s="391"/>
      <c r="P208" s="391"/>
      <c r="Q208" s="391"/>
      <c r="R208" s="391"/>
      <c r="S208" s="391"/>
      <c r="T208" s="391"/>
    </row>
    <row r="209" spans="2:20" s="4" customFormat="1" ht="13.5" customHeight="1">
      <c r="B209" s="42" t="s">
        <v>170</v>
      </c>
      <c r="C209" s="42" t="s">
        <v>171</v>
      </c>
      <c r="D209" s="161">
        <v>1</v>
      </c>
      <c r="E209" s="161">
        <v>2</v>
      </c>
      <c r="F209" s="161">
        <v>3</v>
      </c>
      <c r="G209" s="161">
        <v>4</v>
      </c>
      <c r="H209" s="161">
        <v>5</v>
      </c>
      <c r="I209" s="161">
        <v>6</v>
      </c>
      <c r="J209" s="161">
        <v>7</v>
      </c>
      <c r="K209" s="161">
        <v>8</v>
      </c>
      <c r="L209" s="161">
        <v>9</v>
      </c>
      <c r="M209" s="161">
        <v>10</v>
      </c>
      <c r="N209" s="154">
        <v>11</v>
      </c>
      <c r="O209" s="153">
        <v>12</v>
      </c>
      <c r="P209" s="153">
        <v>13</v>
      </c>
      <c r="Q209" s="153">
        <v>14</v>
      </c>
      <c r="R209" s="153">
        <v>15</v>
      </c>
      <c r="S209" s="153">
        <v>16</v>
      </c>
      <c r="T209" s="154">
        <v>17</v>
      </c>
    </row>
    <row r="210" spans="2:20" s="4" customFormat="1" ht="12" customHeight="1">
      <c r="B210" s="45" t="s">
        <v>382</v>
      </c>
      <c r="C210" s="40" t="s">
        <v>70</v>
      </c>
      <c r="D210" s="166"/>
      <c r="E210" s="166"/>
      <c r="F210" s="166"/>
      <c r="G210" s="166"/>
      <c r="H210" s="166"/>
      <c r="I210" s="166"/>
      <c r="J210" s="166"/>
      <c r="K210" s="166"/>
      <c r="L210" s="166"/>
      <c r="M210" s="167"/>
      <c r="N210" s="167"/>
      <c r="O210" s="167"/>
      <c r="P210" s="167"/>
      <c r="Q210" s="167"/>
      <c r="R210" s="167"/>
      <c r="S210" s="167"/>
      <c r="T210" s="167"/>
    </row>
    <row r="211" spans="2:20" s="4" customFormat="1" ht="12" customHeight="1">
      <c r="B211" s="45" t="s">
        <v>383</v>
      </c>
      <c r="C211" s="40" t="s">
        <v>71</v>
      </c>
      <c r="D211" s="166"/>
      <c r="E211" s="166"/>
      <c r="F211" s="166"/>
      <c r="G211" s="166"/>
      <c r="H211" s="166"/>
      <c r="I211" s="166"/>
      <c r="J211" s="166"/>
      <c r="K211" s="166"/>
      <c r="L211" s="166"/>
      <c r="M211" s="167"/>
      <c r="N211" s="167"/>
      <c r="O211" s="167"/>
      <c r="P211" s="167"/>
      <c r="Q211" s="167"/>
      <c r="R211" s="167"/>
      <c r="S211" s="167"/>
      <c r="T211" s="167"/>
    </row>
    <row r="212" spans="2:20" s="4" customFormat="1" ht="12" customHeight="1">
      <c r="B212" s="45" t="s">
        <v>219</v>
      </c>
      <c r="C212" s="40" t="s">
        <v>72</v>
      </c>
      <c r="D212" s="166"/>
      <c r="E212" s="166"/>
      <c r="F212" s="166"/>
      <c r="G212" s="166"/>
      <c r="H212" s="166"/>
      <c r="I212" s="166"/>
      <c r="J212" s="166"/>
      <c r="K212" s="166"/>
      <c r="L212" s="166"/>
      <c r="M212" s="167"/>
      <c r="N212" s="167"/>
      <c r="O212" s="167"/>
      <c r="P212" s="167"/>
      <c r="Q212" s="167"/>
      <c r="R212" s="167"/>
      <c r="S212" s="167"/>
      <c r="T212" s="167"/>
    </row>
    <row r="213" spans="2:20" s="4" customFormat="1" ht="12" customHeight="1">
      <c r="B213" s="45" t="s">
        <v>221</v>
      </c>
      <c r="C213" s="40" t="s">
        <v>73</v>
      </c>
      <c r="D213" s="166"/>
      <c r="E213" s="166"/>
      <c r="F213" s="166"/>
      <c r="G213" s="166"/>
      <c r="H213" s="166"/>
      <c r="I213" s="166"/>
      <c r="J213" s="166"/>
      <c r="K213" s="166"/>
      <c r="L213" s="166"/>
      <c r="M213" s="167"/>
      <c r="N213" s="167"/>
      <c r="O213" s="168"/>
      <c r="P213" s="168"/>
      <c r="Q213" s="168"/>
      <c r="R213" s="168"/>
      <c r="S213" s="168"/>
      <c r="T213" s="167"/>
    </row>
    <row r="214" spans="2:20" s="4" customFormat="1" ht="12" customHeight="1">
      <c r="B214" s="45" t="s">
        <v>222</v>
      </c>
      <c r="C214" s="40" t="s">
        <v>74</v>
      </c>
      <c r="D214" s="166"/>
      <c r="E214" s="166"/>
      <c r="F214" s="166"/>
      <c r="G214" s="166"/>
      <c r="H214" s="166"/>
      <c r="I214" s="166"/>
      <c r="J214" s="166"/>
      <c r="K214" s="166"/>
      <c r="L214" s="166"/>
      <c r="M214" s="167"/>
      <c r="N214" s="167"/>
      <c r="O214" s="168"/>
      <c r="P214" s="168"/>
      <c r="Q214" s="168"/>
      <c r="R214" s="168"/>
      <c r="S214" s="168"/>
      <c r="T214" s="167"/>
    </row>
    <row r="215" spans="2:20" s="4" customFormat="1" ht="12" customHeight="1">
      <c r="B215" s="45" t="s">
        <v>223</v>
      </c>
      <c r="C215" s="40" t="s">
        <v>75</v>
      </c>
      <c r="D215" s="166"/>
      <c r="E215" s="166"/>
      <c r="F215" s="166"/>
      <c r="G215" s="166"/>
      <c r="H215" s="166"/>
      <c r="I215" s="166"/>
      <c r="J215" s="166"/>
      <c r="K215" s="166"/>
      <c r="L215" s="166"/>
      <c r="M215" s="167"/>
      <c r="N215" s="167"/>
      <c r="O215" s="168"/>
      <c r="P215" s="168"/>
      <c r="Q215" s="168"/>
      <c r="R215" s="168"/>
      <c r="S215" s="168"/>
      <c r="T215" s="167"/>
    </row>
    <row r="216" spans="2:20" s="4" customFormat="1" ht="12" customHeight="1">
      <c r="B216" s="45" t="s">
        <v>384</v>
      </c>
      <c r="C216" s="40" t="s">
        <v>76</v>
      </c>
      <c r="D216" s="166"/>
      <c r="E216" s="166"/>
      <c r="F216" s="166"/>
      <c r="G216" s="166"/>
      <c r="H216" s="166"/>
      <c r="I216" s="166"/>
      <c r="J216" s="166"/>
      <c r="K216" s="166"/>
      <c r="L216" s="166"/>
      <c r="M216" s="167"/>
      <c r="N216" s="167"/>
      <c r="O216" s="168"/>
      <c r="P216" s="168"/>
      <c r="Q216" s="168"/>
      <c r="R216" s="168"/>
      <c r="S216" s="168"/>
      <c r="T216" s="167"/>
    </row>
    <row r="217" spans="2:20" s="4" customFormat="1" ht="12" customHeight="1">
      <c r="B217" s="45" t="s">
        <v>225</v>
      </c>
      <c r="C217" s="40" t="s">
        <v>77</v>
      </c>
      <c r="D217" s="166"/>
      <c r="E217" s="166"/>
      <c r="F217" s="166"/>
      <c r="G217" s="166"/>
      <c r="H217" s="166"/>
      <c r="I217" s="166"/>
      <c r="J217" s="166"/>
      <c r="K217" s="166"/>
      <c r="L217" s="166"/>
      <c r="M217" s="167"/>
      <c r="N217" s="167"/>
      <c r="O217" s="168"/>
      <c r="P217" s="168"/>
      <c r="Q217" s="168"/>
      <c r="R217" s="168"/>
      <c r="S217" s="168"/>
      <c r="T217" s="167"/>
    </row>
    <row r="218" spans="2:20" s="4" customFormat="1" ht="12" customHeight="1">
      <c r="B218" s="45" t="s">
        <v>226</v>
      </c>
      <c r="C218" s="40" t="s">
        <v>78</v>
      </c>
      <c r="D218" s="166"/>
      <c r="E218" s="166"/>
      <c r="F218" s="166"/>
      <c r="G218" s="166"/>
      <c r="H218" s="166"/>
      <c r="I218" s="166"/>
      <c r="J218" s="166"/>
      <c r="K218" s="166"/>
      <c r="L218" s="166"/>
      <c r="M218" s="167"/>
      <c r="N218" s="167"/>
      <c r="O218" s="168"/>
      <c r="P218" s="168"/>
      <c r="Q218" s="168"/>
      <c r="R218" s="168"/>
      <c r="S218" s="168"/>
      <c r="T218" s="167"/>
    </row>
    <row r="219" spans="2:20" s="4" customFormat="1" ht="12" customHeight="1">
      <c r="B219" s="45" t="s">
        <v>227</v>
      </c>
      <c r="C219" s="40" t="s">
        <v>79</v>
      </c>
      <c r="D219" s="166"/>
      <c r="E219" s="166"/>
      <c r="F219" s="166"/>
      <c r="G219" s="166"/>
      <c r="H219" s="166"/>
      <c r="I219" s="166"/>
      <c r="J219" s="166"/>
      <c r="K219" s="166"/>
      <c r="L219" s="166"/>
      <c r="M219" s="167"/>
      <c r="N219" s="167"/>
      <c r="O219" s="168"/>
      <c r="P219" s="168"/>
      <c r="Q219" s="168"/>
      <c r="R219" s="168"/>
      <c r="S219" s="168"/>
      <c r="T219" s="167"/>
    </row>
    <row r="220" spans="2:20" s="4" customFormat="1" ht="12" customHeight="1">
      <c r="B220" s="45" t="s">
        <v>252</v>
      </c>
      <c r="C220" s="40" t="s">
        <v>80</v>
      </c>
      <c r="D220" s="166"/>
      <c r="E220" s="166"/>
      <c r="F220" s="166"/>
      <c r="G220" s="166"/>
      <c r="H220" s="166"/>
      <c r="I220" s="166"/>
      <c r="J220" s="166"/>
      <c r="K220" s="166"/>
      <c r="L220" s="166"/>
      <c r="M220" s="167"/>
      <c r="N220" s="167"/>
      <c r="O220" s="168"/>
      <c r="P220" s="168"/>
      <c r="Q220" s="168"/>
      <c r="R220" s="168"/>
      <c r="S220" s="168"/>
      <c r="T220" s="167"/>
    </row>
    <row r="221" spans="2:20" s="4" customFormat="1" ht="12" customHeight="1">
      <c r="B221" s="45" t="s">
        <v>385</v>
      </c>
      <c r="C221" s="40" t="s">
        <v>81</v>
      </c>
      <c r="D221" s="166"/>
      <c r="E221" s="166"/>
      <c r="F221" s="166"/>
      <c r="G221" s="166"/>
      <c r="H221" s="166"/>
      <c r="I221" s="166"/>
      <c r="J221" s="166"/>
      <c r="K221" s="166"/>
      <c r="L221" s="166"/>
      <c r="M221" s="167"/>
      <c r="N221" s="167"/>
      <c r="O221" s="168"/>
      <c r="P221" s="168"/>
      <c r="Q221" s="168"/>
      <c r="R221" s="168"/>
      <c r="S221" s="168"/>
      <c r="T221" s="167"/>
    </row>
    <row r="222" spans="2:20" s="4" customFormat="1" ht="12" customHeight="1">
      <c r="B222" s="45" t="s">
        <v>228</v>
      </c>
      <c r="C222" s="40" t="s">
        <v>82</v>
      </c>
      <c r="D222" s="166"/>
      <c r="E222" s="166"/>
      <c r="F222" s="166"/>
      <c r="G222" s="166"/>
      <c r="H222" s="166"/>
      <c r="I222" s="166"/>
      <c r="J222" s="166"/>
      <c r="K222" s="166"/>
      <c r="L222" s="166"/>
      <c r="M222" s="167"/>
      <c r="N222" s="167"/>
      <c r="O222" s="168"/>
      <c r="P222" s="168"/>
      <c r="Q222" s="168"/>
      <c r="R222" s="168"/>
      <c r="S222" s="168"/>
      <c r="T222" s="167"/>
    </row>
    <row r="223" spans="2:20" s="4" customFormat="1" ht="12" customHeight="1">
      <c r="B223" s="45" t="s">
        <v>229</v>
      </c>
      <c r="C223" s="40" t="s">
        <v>83</v>
      </c>
      <c r="D223" s="166"/>
      <c r="E223" s="166"/>
      <c r="F223" s="166"/>
      <c r="G223" s="166"/>
      <c r="H223" s="166"/>
      <c r="I223" s="166"/>
      <c r="J223" s="166"/>
      <c r="K223" s="166"/>
      <c r="L223" s="166"/>
      <c r="M223" s="167"/>
      <c r="N223" s="167"/>
      <c r="O223" s="168"/>
      <c r="P223" s="168"/>
      <c r="Q223" s="168"/>
      <c r="R223" s="168"/>
      <c r="S223" s="168"/>
      <c r="T223" s="167"/>
    </row>
    <row r="224" spans="2:20" s="4" customFormat="1" ht="12" customHeight="1">
      <c r="B224" s="45" t="s">
        <v>386</v>
      </c>
      <c r="C224" s="40" t="s">
        <v>84</v>
      </c>
      <c r="D224" s="166"/>
      <c r="E224" s="166"/>
      <c r="F224" s="166"/>
      <c r="G224" s="166"/>
      <c r="H224" s="166"/>
      <c r="I224" s="166"/>
      <c r="J224" s="166"/>
      <c r="K224" s="166"/>
      <c r="L224" s="166"/>
      <c r="M224" s="167"/>
      <c r="N224" s="167"/>
      <c r="O224" s="168"/>
      <c r="P224" s="168"/>
      <c r="Q224" s="168"/>
      <c r="R224" s="168"/>
      <c r="S224" s="168"/>
      <c r="T224" s="167"/>
    </row>
    <row r="225" spans="2:20" s="4" customFormat="1" ht="12" customHeight="1">
      <c r="B225" s="45" t="s">
        <v>387</v>
      </c>
      <c r="C225" s="40" t="s">
        <v>85</v>
      </c>
      <c r="D225" s="166"/>
      <c r="E225" s="166"/>
      <c r="F225" s="166"/>
      <c r="G225" s="166"/>
      <c r="H225" s="166"/>
      <c r="I225" s="166"/>
      <c r="J225" s="166"/>
      <c r="K225" s="166"/>
      <c r="L225" s="166"/>
      <c r="M225" s="167"/>
      <c r="N225" s="167"/>
      <c r="O225" s="168"/>
      <c r="P225" s="168"/>
      <c r="Q225" s="168"/>
      <c r="R225" s="168"/>
      <c r="S225" s="168"/>
      <c r="T225" s="167"/>
    </row>
    <row r="226" spans="2:20" s="4" customFormat="1" ht="12" customHeight="1">
      <c r="B226" s="45" t="s">
        <v>388</v>
      </c>
      <c r="C226" s="40" t="s">
        <v>86</v>
      </c>
      <c r="D226" s="166"/>
      <c r="E226" s="166"/>
      <c r="F226" s="166"/>
      <c r="G226" s="166"/>
      <c r="H226" s="166"/>
      <c r="I226" s="166"/>
      <c r="J226" s="166"/>
      <c r="K226" s="166"/>
      <c r="L226" s="166"/>
      <c r="M226" s="167"/>
      <c r="N226" s="167"/>
      <c r="O226" s="168"/>
      <c r="P226" s="168"/>
      <c r="Q226" s="168"/>
      <c r="R226" s="168"/>
      <c r="S226" s="168"/>
      <c r="T226" s="167"/>
    </row>
    <row r="227" spans="2:20" s="4" customFormat="1" ht="12" customHeight="1">
      <c r="B227" s="46" t="s">
        <v>231</v>
      </c>
      <c r="C227" s="40" t="s">
        <v>87</v>
      </c>
      <c r="D227" s="169"/>
      <c r="E227" s="169"/>
      <c r="F227" s="169"/>
      <c r="G227" s="169"/>
      <c r="H227" s="169"/>
      <c r="I227" s="169"/>
      <c r="J227" s="169"/>
      <c r="K227" s="169"/>
      <c r="L227" s="169"/>
      <c r="M227" s="170"/>
      <c r="N227" s="170"/>
      <c r="O227" s="171"/>
      <c r="P227" s="171"/>
      <c r="Q227" s="171"/>
      <c r="R227" s="171"/>
      <c r="S227" s="171"/>
      <c r="T227" s="167"/>
    </row>
    <row r="228" spans="2:20" s="4" customFormat="1" ht="12" customHeight="1">
      <c r="B228" s="45" t="s">
        <v>253</v>
      </c>
      <c r="C228" s="40" t="s">
        <v>88</v>
      </c>
      <c r="D228" s="166"/>
      <c r="E228" s="166"/>
      <c r="F228" s="166"/>
      <c r="G228" s="166"/>
      <c r="H228" s="166"/>
      <c r="I228" s="166"/>
      <c r="J228" s="166"/>
      <c r="K228" s="166"/>
      <c r="L228" s="166"/>
      <c r="M228" s="167"/>
      <c r="N228" s="167"/>
      <c r="O228" s="168"/>
      <c r="P228" s="168"/>
      <c r="Q228" s="168"/>
      <c r="R228" s="168"/>
      <c r="S228" s="168"/>
      <c r="T228" s="167"/>
    </row>
    <row r="229" spans="2:20" s="4" customFormat="1" ht="12" customHeight="1">
      <c r="B229" s="45" t="s">
        <v>232</v>
      </c>
      <c r="C229" s="40" t="s">
        <v>89</v>
      </c>
      <c r="D229" s="175">
        <v>41</v>
      </c>
      <c r="E229" s="175">
        <v>41</v>
      </c>
      <c r="F229" s="175"/>
      <c r="G229" s="175"/>
      <c r="H229" s="175"/>
      <c r="I229" s="175"/>
      <c r="J229" s="175"/>
      <c r="K229" s="175"/>
      <c r="L229" s="175"/>
      <c r="M229" s="189">
        <v>13</v>
      </c>
      <c r="N229" s="189">
        <f>5</f>
        <v>5</v>
      </c>
      <c r="O229" s="191"/>
      <c r="P229" s="191"/>
      <c r="Q229" s="191"/>
      <c r="R229" s="191"/>
      <c r="S229" s="191">
        <f>5</f>
        <v>5</v>
      </c>
      <c r="T229" s="189">
        <f>3</f>
        <v>3</v>
      </c>
    </row>
    <row r="230" spans="2:20" s="4" customFormat="1" ht="12" customHeight="1">
      <c r="B230" s="45" t="s">
        <v>389</v>
      </c>
      <c r="C230" s="40" t="s">
        <v>90</v>
      </c>
      <c r="D230" s="175">
        <v>24</v>
      </c>
      <c r="E230" s="175">
        <v>6</v>
      </c>
      <c r="F230" s="175"/>
      <c r="G230" s="175"/>
      <c r="H230" s="175"/>
      <c r="I230" s="175"/>
      <c r="J230" s="175"/>
      <c r="K230" s="175"/>
      <c r="L230" s="175">
        <v>18</v>
      </c>
      <c r="M230" s="189">
        <f>3+6</f>
        <v>9</v>
      </c>
      <c r="N230" s="189">
        <f>1+1</f>
        <v>2</v>
      </c>
      <c r="O230" s="191"/>
      <c r="P230" s="191"/>
      <c r="Q230" s="191"/>
      <c r="R230" s="191"/>
      <c r="S230" s="191">
        <f>2</f>
        <v>2</v>
      </c>
      <c r="T230" s="189">
        <f>1</f>
        <v>1</v>
      </c>
    </row>
    <row r="231" spans="2:20" s="4" customFormat="1" ht="12" customHeight="1">
      <c r="B231" s="45" t="s">
        <v>390</v>
      </c>
      <c r="C231" s="40" t="s">
        <v>91</v>
      </c>
      <c r="D231" s="175"/>
      <c r="E231" s="175"/>
      <c r="F231" s="175"/>
      <c r="G231" s="175"/>
      <c r="H231" s="175"/>
      <c r="I231" s="175"/>
      <c r="J231" s="175"/>
      <c r="K231" s="175"/>
      <c r="L231" s="175"/>
      <c r="M231" s="189"/>
      <c r="N231" s="189"/>
      <c r="O231" s="191"/>
      <c r="P231" s="191"/>
      <c r="Q231" s="191"/>
      <c r="R231" s="191"/>
      <c r="S231" s="191"/>
      <c r="T231" s="189"/>
    </row>
    <row r="232" spans="2:20" s="4" customFormat="1" ht="12" customHeight="1">
      <c r="B232" s="45" t="s">
        <v>391</v>
      </c>
      <c r="C232" s="40" t="s">
        <v>92</v>
      </c>
      <c r="D232" s="175"/>
      <c r="E232" s="175"/>
      <c r="F232" s="175"/>
      <c r="G232" s="175"/>
      <c r="H232" s="175"/>
      <c r="I232" s="175"/>
      <c r="J232" s="175"/>
      <c r="K232" s="175"/>
      <c r="L232" s="175"/>
      <c r="M232" s="189"/>
      <c r="N232" s="189"/>
      <c r="O232" s="191"/>
      <c r="P232" s="191"/>
      <c r="Q232" s="191"/>
      <c r="R232" s="191"/>
      <c r="S232" s="191"/>
      <c r="T232" s="189"/>
    </row>
    <row r="233" spans="2:20" s="4" customFormat="1" ht="12" customHeight="1">
      <c r="B233" s="45" t="s">
        <v>322</v>
      </c>
      <c r="C233" s="40" t="s">
        <v>93</v>
      </c>
      <c r="D233" s="175">
        <v>32</v>
      </c>
      <c r="E233" s="175">
        <v>27</v>
      </c>
      <c r="F233" s="175"/>
      <c r="G233" s="175"/>
      <c r="H233" s="175"/>
      <c r="I233" s="175"/>
      <c r="J233" s="175"/>
      <c r="K233" s="175"/>
      <c r="L233" s="175">
        <v>5</v>
      </c>
      <c r="M233" s="189">
        <f>9+3</f>
        <v>12</v>
      </c>
      <c r="N233" s="189">
        <f>4</f>
        <v>4</v>
      </c>
      <c r="O233" s="191">
        <f>2</f>
        <v>2</v>
      </c>
      <c r="P233" s="191"/>
      <c r="Q233" s="191"/>
      <c r="R233" s="191"/>
      <c r="S233" s="191">
        <f>2+2</f>
        <v>4</v>
      </c>
      <c r="T233" s="189">
        <f>1</f>
        <v>1</v>
      </c>
    </row>
    <row r="234" spans="2:20" s="4" customFormat="1" ht="12" customHeight="1">
      <c r="B234" s="45" t="s">
        <v>233</v>
      </c>
      <c r="C234" s="40" t="s">
        <v>94</v>
      </c>
      <c r="D234" s="175">
        <v>66</v>
      </c>
      <c r="E234" s="175">
        <v>66</v>
      </c>
      <c r="F234" s="175"/>
      <c r="G234" s="175"/>
      <c r="H234" s="175"/>
      <c r="I234" s="175"/>
      <c r="J234" s="175"/>
      <c r="K234" s="175"/>
      <c r="L234" s="175"/>
      <c r="M234" s="189">
        <v>15</v>
      </c>
      <c r="N234" s="189">
        <f>4</f>
        <v>4</v>
      </c>
      <c r="O234" s="191">
        <f>3</f>
        <v>3</v>
      </c>
      <c r="P234" s="191"/>
      <c r="Q234" s="191"/>
      <c r="R234" s="191"/>
      <c r="S234" s="191">
        <f>3+1</f>
        <v>4</v>
      </c>
      <c r="T234" s="189"/>
    </row>
    <row r="235" spans="2:20" s="4" customFormat="1" ht="12" customHeight="1">
      <c r="B235" s="45" t="s">
        <v>392</v>
      </c>
      <c r="C235" s="40" t="s">
        <v>95</v>
      </c>
      <c r="D235" s="175"/>
      <c r="E235" s="175"/>
      <c r="F235" s="175"/>
      <c r="G235" s="175"/>
      <c r="H235" s="175"/>
      <c r="I235" s="175"/>
      <c r="J235" s="175"/>
      <c r="K235" s="175"/>
      <c r="L235" s="175"/>
      <c r="M235" s="189"/>
      <c r="N235" s="189"/>
      <c r="O235" s="191"/>
      <c r="P235" s="191"/>
      <c r="Q235" s="191"/>
      <c r="R235" s="191"/>
      <c r="S235" s="191"/>
      <c r="T235" s="189"/>
    </row>
    <row r="236" spans="2:20" s="4" customFormat="1" ht="12" customHeight="1">
      <c r="B236" s="45" t="s">
        <v>393</v>
      </c>
      <c r="C236" s="40" t="s">
        <v>96</v>
      </c>
      <c r="D236" s="175"/>
      <c r="E236" s="175"/>
      <c r="F236" s="175"/>
      <c r="G236" s="175"/>
      <c r="H236" s="175"/>
      <c r="I236" s="175"/>
      <c r="J236" s="175"/>
      <c r="K236" s="175"/>
      <c r="L236" s="175"/>
      <c r="M236" s="189"/>
      <c r="N236" s="189"/>
      <c r="O236" s="191"/>
      <c r="P236" s="191"/>
      <c r="Q236" s="191"/>
      <c r="R236" s="191"/>
      <c r="S236" s="191"/>
      <c r="T236" s="189"/>
    </row>
    <row r="237" spans="2:20" s="4" customFormat="1" ht="12" customHeight="1">
      <c r="B237" s="45" t="s">
        <v>338</v>
      </c>
      <c r="C237" s="40" t="s">
        <v>97</v>
      </c>
      <c r="D237" s="175"/>
      <c r="E237" s="175"/>
      <c r="F237" s="175"/>
      <c r="G237" s="175"/>
      <c r="H237" s="175"/>
      <c r="I237" s="175"/>
      <c r="J237" s="175"/>
      <c r="K237" s="175"/>
      <c r="L237" s="175"/>
      <c r="M237" s="189"/>
      <c r="N237" s="189"/>
      <c r="O237" s="191"/>
      <c r="P237" s="191"/>
      <c r="Q237" s="191"/>
      <c r="R237" s="191"/>
      <c r="S237" s="191"/>
      <c r="T237" s="189"/>
    </row>
    <row r="238" spans="2:20" s="4" customFormat="1" ht="12" customHeight="1">
      <c r="B238" s="45" t="s">
        <v>348</v>
      </c>
      <c r="C238" s="40" t="s">
        <v>98</v>
      </c>
      <c r="D238" s="175"/>
      <c r="E238" s="175"/>
      <c r="F238" s="175"/>
      <c r="G238" s="175"/>
      <c r="H238" s="175"/>
      <c r="I238" s="175"/>
      <c r="J238" s="175"/>
      <c r="K238" s="175"/>
      <c r="L238" s="175"/>
      <c r="M238" s="189"/>
      <c r="N238" s="189"/>
      <c r="O238" s="191"/>
      <c r="P238" s="191"/>
      <c r="Q238" s="191"/>
      <c r="R238" s="191"/>
      <c r="S238" s="191"/>
      <c r="T238" s="189"/>
    </row>
    <row r="239" spans="2:20" s="4" customFormat="1" ht="12" customHeight="1">
      <c r="B239" s="45" t="s">
        <v>350</v>
      </c>
      <c r="C239" s="40" t="s">
        <v>99</v>
      </c>
      <c r="D239" s="175"/>
      <c r="E239" s="175"/>
      <c r="F239" s="175"/>
      <c r="G239" s="175"/>
      <c r="H239" s="175"/>
      <c r="I239" s="175"/>
      <c r="J239" s="175"/>
      <c r="K239" s="175"/>
      <c r="L239" s="175"/>
      <c r="M239" s="189"/>
      <c r="N239" s="189"/>
      <c r="O239" s="191"/>
      <c r="P239" s="191"/>
      <c r="Q239" s="191"/>
      <c r="R239" s="191"/>
      <c r="S239" s="191"/>
      <c r="T239" s="189"/>
    </row>
    <row r="240" spans="2:20" s="4" customFormat="1" ht="12" customHeight="1">
      <c r="B240" s="45" t="s">
        <v>394</v>
      </c>
      <c r="C240" s="40" t="s">
        <v>100</v>
      </c>
      <c r="D240" s="175">
        <v>4</v>
      </c>
      <c r="E240" s="175"/>
      <c r="F240" s="175"/>
      <c r="G240" s="175"/>
      <c r="H240" s="175"/>
      <c r="I240" s="175"/>
      <c r="J240" s="175"/>
      <c r="K240" s="175"/>
      <c r="L240" s="175">
        <v>4</v>
      </c>
      <c r="M240" s="189">
        <v>3</v>
      </c>
      <c r="N240" s="189">
        <f>1</f>
        <v>1</v>
      </c>
      <c r="O240" s="191"/>
      <c r="P240" s="191"/>
      <c r="Q240" s="191"/>
      <c r="R240" s="191"/>
      <c r="S240" s="191">
        <f>1</f>
        <v>1</v>
      </c>
      <c r="T240" s="189">
        <f>1</f>
        <v>1</v>
      </c>
    </row>
    <row r="241" spans="2:20" s="4" customFormat="1" ht="12" customHeight="1">
      <c r="B241" s="45" t="s">
        <v>240</v>
      </c>
      <c r="C241" s="40" t="s">
        <v>101</v>
      </c>
      <c r="D241" s="175"/>
      <c r="E241" s="175"/>
      <c r="F241" s="175"/>
      <c r="G241" s="175"/>
      <c r="H241" s="175"/>
      <c r="I241" s="175"/>
      <c r="J241" s="175"/>
      <c r="K241" s="175"/>
      <c r="L241" s="175"/>
      <c r="M241" s="189"/>
      <c r="N241" s="189"/>
      <c r="O241" s="189"/>
      <c r="P241" s="189"/>
      <c r="Q241" s="189"/>
      <c r="R241" s="189"/>
      <c r="S241" s="189"/>
      <c r="T241" s="189"/>
    </row>
    <row r="242" spans="2:20" s="4" customFormat="1" ht="12" customHeight="1">
      <c r="B242" s="45" t="s">
        <v>241</v>
      </c>
      <c r="C242" s="40" t="s">
        <v>102</v>
      </c>
      <c r="D242" s="175">
        <v>5</v>
      </c>
      <c r="E242" s="175">
        <v>5</v>
      </c>
      <c r="F242" s="175"/>
      <c r="G242" s="175"/>
      <c r="H242" s="175"/>
      <c r="I242" s="175"/>
      <c r="J242" s="175"/>
      <c r="K242" s="175"/>
      <c r="L242" s="175"/>
      <c r="M242" s="189">
        <v>4</v>
      </c>
      <c r="N242" s="189">
        <f>2</f>
        <v>2</v>
      </c>
      <c r="O242" s="189">
        <f>1</f>
        <v>1</v>
      </c>
      <c r="P242" s="189"/>
      <c r="Q242" s="189"/>
      <c r="R242" s="189"/>
      <c r="S242" s="189">
        <f>1+1</f>
        <v>2</v>
      </c>
      <c r="T242" s="189">
        <f>1+1</f>
        <v>2</v>
      </c>
    </row>
    <row r="243" spans="2:20" s="4" customFormat="1" ht="12" customHeight="1">
      <c r="B243" s="45" t="s">
        <v>244</v>
      </c>
      <c r="C243" s="40" t="s">
        <v>103</v>
      </c>
      <c r="D243" s="175"/>
      <c r="E243" s="166"/>
      <c r="F243" s="166"/>
      <c r="G243" s="166"/>
      <c r="H243" s="166"/>
      <c r="I243" s="166"/>
      <c r="J243" s="166"/>
      <c r="K243" s="166"/>
      <c r="L243" s="166"/>
      <c r="M243" s="167"/>
      <c r="N243" s="167"/>
      <c r="O243" s="167"/>
      <c r="P243" s="167"/>
      <c r="Q243" s="167"/>
      <c r="R243" s="167"/>
      <c r="S243" s="167"/>
      <c r="T243" s="167"/>
    </row>
    <row r="244" spans="2:20" s="4" customFormat="1" ht="12" customHeight="1">
      <c r="B244" s="45" t="s">
        <v>395</v>
      </c>
      <c r="C244" s="40" t="s">
        <v>104</v>
      </c>
      <c r="D244" s="175"/>
      <c r="E244" s="175"/>
      <c r="F244" s="175"/>
      <c r="G244" s="175"/>
      <c r="H244" s="175"/>
      <c r="I244" s="175"/>
      <c r="J244" s="175"/>
      <c r="K244" s="175"/>
      <c r="L244" s="175"/>
      <c r="M244" s="189"/>
      <c r="N244" s="189"/>
      <c r="O244" s="189"/>
      <c r="P244" s="189"/>
      <c r="Q244" s="189"/>
      <c r="R244" s="189"/>
      <c r="S244" s="189"/>
      <c r="T244" s="189"/>
    </row>
    <row r="245" spans="2:20" s="4" customFormat="1" ht="12" customHeight="1">
      <c r="B245" s="45" t="s">
        <v>245</v>
      </c>
      <c r="C245" s="40" t="s">
        <v>105</v>
      </c>
      <c r="D245" s="175">
        <v>70</v>
      </c>
      <c r="E245" s="175">
        <v>70</v>
      </c>
      <c r="F245" s="175"/>
      <c r="G245" s="175"/>
      <c r="H245" s="175"/>
      <c r="I245" s="175"/>
      <c r="J245" s="175"/>
      <c r="K245" s="175"/>
      <c r="L245" s="175"/>
      <c r="M245" s="189">
        <v>18</v>
      </c>
      <c r="N245" s="189">
        <f>6</f>
        <v>6</v>
      </c>
      <c r="O245" s="189">
        <f>2</f>
        <v>2</v>
      </c>
      <c r="P245" s="189"/>
      <c r="Q245" s="189"/>
      <c r="R245" s="189"/>
      <c r="S245" s="189">
        <v>1</v>
      </c>
      <c r="T245" s="189"/>
    </row>
    <row r="246" spans="2:20" s="4" customFormat="1" ht="12" customHeight="1">
      <c r="B246" s="45" t="s">
        <v>396</v>
      </c>
      <c r="C246" s="40" t="s">
        <v>106</v>
      </c>
      <c r="D246" s="175"/>
      <c r="E246" s="175"/>
      <c r="F246" s="175"/>
      <c r="G246" s="175"/>
      <c r="H246" s="175"/>
      <c r="I246" s="175"/>
      <c r="J246" s="175"/>
      <c r="K246" s="175"/>
      <c r="L246" s="175"/>
      <c r="M246" s="189"/>
      <c r="N246" s="189"/>
      <c r="O246" s="189"/>
      <c r="P246" s="189"/>
      <c r="Q246" s="189"/>
      <c r="R246" s="189"/>
      <c r="S246" s="189"/>
      <c r="T246" s="189"/>
    </row>
    <row r="247" spans="2:20" s="4" customFormat="1" ht="12" customHeight="1">
      <c r="B247" s="45" t="s">
        <v>397</v>
      </c>
      <c r="C247" s="40" t="s">
        <v>107</v>
      </c>
      <c r="D247" s="175"/>
      <c r="E247" s="175"/>
      <c r="F247" s="175"/>
      <c r="G247" s="175"/>
      <c r="H247" s="175"/>
      <c r="I247" s="175"/>
      <c r="J247" s="175"/>
      <c r="K247" s="175"/>
      <c r="L247" s="175"/>
      <c r="M247" s="189"/>
      <c r="N247" s="189"/>
      <c r="O247" s="191"/>
      <c r="P247" s="191"/>
      <c r="Q247" s="191"/>
      <c r="R247" s="191"/>
      <c r="S247" s="191"/>
      <c r="T247" s="189"/>
    </row>
    <row r="248" spans="2:20" s="4" customFormat="1" ht="12" customHeight="1">
      <c r="B248" s="45" t="s">
        <v>249</v>
      </c>
      <c r="C248" s="40" t="s">
        <v>108</v>
      </c>
      <c r="D248" s="175">
        <v>16</v>
      </c>
      <c r="E248" s="175">
        <v>16</v>
      </c>
      <c r="F248" s="175"/>
      <c r="G248" s="175"/>
      <c r="H248" s="175"/>
      <c r="I248" s="175"/>
      <c r="J248" s="175"/>
      <c r="K248" s="175"/>
      <c r="L248" s="175"/>
      <c r="M248" s="189"/>
      <c r="N248" s="189">
        <f>1</f>
        <v>1</v>
      </c>
      <c r="O248" s="191">
        <f>1</f>
        <v>1</v>
      </c>
      <c r="P248" s="191"/>
      <c r="Q248" s="191"/>
      <c r="R248" s="191"/>
      <c r="S248" s="191">
        <f>1</f>
        <v>1</v>
      </c>
      <c r="T248" s="189"/>
    </row>
    <row r="249" spans="2:20" s="4" customFormat="1" ht="12" customHeight="1">
      <c r="B249" s="45" t="s">
        <v>367</v>
      </c>
      <c r="C249" s="40" t="s">
        <v>109</v>
      </c>
      <c r="D249" s="175">
        <v>9</v>
      </c>
      <c r="E249" s="175"/>
      <c r="F249" s="175"/>
      <c r="G249" s="175"/>
      <c r="H249" s="175"/>
      <c r="I249" s="175"/>
      <c r="J249" s="175"/>
      <c r="K249" s="175"/>
      <c r="L249" s="175">
        <v>9</v>
      </c>
      <c r="M249" s="189"/>
      <c r="N249" s="189">
        <f>1</f>
        <v>1</v>
      </c>
      <c r="O249" s="191">
        <f>1</f>
        <v>1</v>
      </c>
      <c r="P249" s="191"/>
      <c r="Q249" s="191"/>
      <c r="R249" s="191"/>
      <c r="S249" s="191"/>
      <c r="T249" s="189"/>
    </row>
    <row r="250" spans="2:20" s="4" customFormat="1" ht="12" customHeight="1">
      <c r="B250" s="45" t="s">
        <v>371</v>
      </c>
      <c r="C250" s="40" t="s">
        <v>110</v>
      </c>
      <c r="D250" s="175">
        <v>30</v>
      </c>
      <c r="E250" s="175">
        <v>20</v>
      </c>
      <c r="F250" s="175"/>
      <c r="G250" s="175"/>
      <c r="H250" s="175"/>
      <c r="I250" s="175"/>
      <c r="J250" s="175"/>
      <c r="K250" s="175"/>
      <c r="L250" s="175">
        <v>10</v>
      </c>
      <c r="M250" s="189">
        <f>5+1</f>
        <v>6</v>
      </c>
      <c r="N250" s="189">
        <f>1</f>
        <v>1</v>
      </c>
      <c r="O250" s="191">
        <f>1</f>
        <v>1</v>
      </c>
      <c r="P250" s="191"/>
      <c r="Q250" s="191"/>
      <c r="R250" s="191"/>
      <c r="S250" s="191">
        <v>1</v>
      </c>
      <c r="T250" s="189"/>
    </row>
    <row r="251" spans="2:20" s="4" customFormat="1" ht="13.5" customHeight="1">
      <c r="B251" s="45" t="s">
        <v>372</v>
      </c>
      <c r="C251" s="40" t="s">
        <v>111</v>
      </c>
      <c r="D251" s="166"/>
      <c r="E251" s="166"/>
      <c r="F251" s="166"/>
      <c r="G251" s="166"/>
      <c r="H251" s="166"/>
      <c r="I251" s="166"/>
      <c r="J251" s="166"/>
      <c r="K251" s="166"/>
      <c r="L251" s="166"/>
      <c r="M251" s="167"/>
      <c r="N251" s="167"/>
      <c r="O251" s="167"/>
      <c r="P251" s="167"/>
      <c r="Q251" s="167"/>
      <c r="R251" s="167"/>
      <c r="S251" s="167"/>
      <c r="T251" s="189"/>
    </row>
    <row r="252" spans="2:20" s="4" customFormat="1" ht="22.5" customHeight="1">
      <c r="B252" s="133" t="s">
        <v>184</v>
      </c>
      <c r="C252" s="134">
        <v>5</v>
      </c>
      <c r="D252" s="189">
        <f>D253</f>
        <v>28</v>
      </c>
      <c r="E252" s="167">
        <f aca="true" t="shared" si="4" ref="E252:T252">E253</f>
        <v>0</v>
      </c>
      <c r="F252" s="167">
        <f t="shared" si="4"/>
        <v>0</v>
      </c>
      <c r="G252" s="167">
        <f t="shared" si="4"/>
        <v>0</v>
      </c>
      <c r="H252" s="167">
        <f t="shared" si="4"/>
        <v>0</v>
      </c>
      <c r="I252" s="189">
        <f t="shared" si="4"/>
        <v>28</v>
      </c>
      <c r="J252" s="167">
        <f t="shared" si="4"/>
        <v>0</v>
      </c>
      <c r="K252" s="167">
        <f t="shared" si="4"/>
        <v>0</v>
      </c>
      <c r="L252" s="167">
        <f t="shared" si="4"/>
        <v>0</v>
      </c>
      <c r="M252" s="189">
        <f t="shared" si="4"/>
        <v>7</v>
      </c>
      <c r="N252" s="189">
        <f t="shared" si="4"/>
        <v>2</v>
      </c>
      <c r="O252" s="167">
        <f t="shared" si="4"/>
        <v>0</v>
      </c>
      <c r="P252" s="167">
        <f t="shared" si="4"/>
        <v>0</v>
      </c>
      <c r="Q252" s="189">
        <f t="shared" si="4"/>
        <v>2</v>
      </c>
      <c r="R252" s="167">
        <f t="shared" si="4"/>
        <v>0</v>
      </c>
      <c r="S252" s="167">
        <f t="shared" si="4"/>
        <v>0</v>
      </c>
      <c r="T252" s="167">
        <f t="shared" si="4"/>
        <v>0</v>
      </c>
    </row>
    <row r="253" spans="2:20" ht="22.5">
      <c r="B253" s="47" t="s">
        <v>736</v>
      </c>
      <c r="C253" s="40" t="s">
        <v>132</v>
      </c>
      <c r="D253" s="190">
        <v>28</v>
      </c>
      <c r="E253" s="172"/>
      <c r="F253" s="172"/>
      <c r="G253" s="172"/>
      <c r="H253" s="172"/>
      <c r="I253" s="195">
        <v>28</v>
      </c>
      <c r="J253" s="187"/>
      <c r="K253" s="187"/>
      <c r="L253" s="187"/>
      <c r="M253" s="190">
        <v>7</v>
      </c>
      <c r="N253" s="190">
        <v>2</v>
      </c>
      <c r="O253" s="172"/>
      <c r="P253" s="172"/>
      <c r="Q253" s="190">
        <v>2</v>
      </c>
      <c r="R253" s="172"/>
      <c r="S253" s="172"/>
      <c r="T253" s="172"/>
    </row>
  </sheetData>
  <sheetProtection/>
  <mergeCells count="29">
    <mergeCell ref="B1:T1"/>
    <mergeCell ref="B2:T2"/>
    <mergeCell ref="N3:O3"/>
    <mergeCell ref="T5:T8"/>
    <mergeCell ref="B5:B8"/>
    <mergeCell ref="O5:S5"/>
    <mergeCell ref="J6:J8"/>
    <mergeCell ref="Q6:Q8"/>
    <mergeCell ref="P6:P8"/>
    <mergeCell ref="N5:N8"/>
    <mergeCell ref="B125:T125"/>
    <mergeCell ref="B168:T168"/>
    <mergeCell ref="B208:T208"/>
    <mergeCell ref="B36:T36"/>
    <mergeCell ref="S6:S8"/>
    <mergeCell ref="K6:K8"/>
    <mergeCell ref="C5:C8"/>
    <mergeCell ref="D5:D8"/>
    <mergeCell ref="I6:I8"/>
    <mergeCell ref="E6:E8"/>
    <mergeCell ref="F6:F8"/>
    <mergeCell ref="G6:G8"/>
    <mergeCell ref="H6:H8"/>
    <mergeCell ref="M5:M8"/>
    <mergeCell ref="B80:T80"/>
    <mergeCell ref="L6:L8"/>
    <mergeCell ref="O6:O8"/>
    <mergeCell ref="R6:R8"/>
    <mergeCell ref="E5:L5"/>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S35"/>
  <sheetViews>
    <sheetView zoomScale="90" zoomScaleNormal="90" zoomScalePageLayoutView="0" workbookViewId="0" topLeftCell="A1">
      <selection activeCell="P25" sqref="P25"/>
    </sheetView>
  </sheetViews>
  <sheetFormatPr defaultColWidth="13.375" defaultRowHeight="12.75"/>
  <cols>
    <col min="1" max="1" width="7.375" style="29" customWidth="1"/>
    <col min="2" max="2" width="31.375" style="29" customWidth="1"/>
    <col min="3" max="3" width="4.625" style="20" customWidth="1"/>
    <col min="4" max="4" width="10.625" style="30" customWidth="1"/>
    <col min="5" max="5" width="11.125" style="30" customWidth="1"/>
    <col min="6" max="6" width="10.625" style="30" customWidth="1"/>
    <col min="7" max="7" width="5.00390625" style="30" customWidth="1"/>
    <col min="8" max="9" width="6.125" style="30" customWidth="1"/>
    <col min="10" max="10" width="7.375" style="30" customWidth="1"/>
    <col min="11" max="11" width="6.75390625" style="30" customWidth="1"/>
    <col min="12" max="12" width="10.00390625" style="30" customWidth="1"/>
    <col min="13" max="13" width="5.625" style="30" customWidth="1"/>
    <col min="14" max="14" width="11.375" style="30" customWidth="1"/>
    <col min="15" max="15" width="6.625" style="30" customWidth="1"/>
    <col min="16" max="16" width="7.625" style="30" customWidth="1"/>
    <col min="17" max="17" width="6.25390625" style="30" customWidth="1"/>
    <col min="18" max="16384" width="13.375" style="30" customWidth="1"/>
  </cols>
  <sheetData>
    <row r="1" ht="1.5" customHeight="1"/>
    <row r="2" spans="1:17" ht="9" customHeight="1">
      <c r="A2" s="432" t="s">
        <v>121</v>
      </c>
      <c r="B2" s="432"/>
      <c r="C2" s="432"/>
      <c r="D2" s="432"/>
      <c r="E2" s="432"/>
      <c r="F2" s="432"/>
      <c r="G2" s="432"/>
      <c r="H2" s="432"/>
      <c r="I2" s="432"/>
      <c r="J2" s="432"/>
      <c r="K2" s="432"/>
      <c r="L2" s="432"/>
      <c r="M2" s="432"/>
      <c r="N2" s="432"/>
      <c r="O2" s="432"/>
      <c r="P2" s="432"/>
      <c r="Q2" s="432"/>
    </row>
    <row r="3" spans="1:17" s="19" customFormat="1" ht="18.75" customHeight="1">
      <c r="A3" s="297" t="s">
        <v>204</v>
      </c>
      <c r="B3" s="297"/>
      <c r="C3" s="297"/>
      <c r="D3" s="297"/>
      <c r="E3" s="297"/>
      <c r="F3" s="297"/>
      <c r="G3" s="297"/>
      <c r="H3" s="297"/>
      <c r="I3" s="297"/>
      <c r="J3" s="297"/>
      <c r="K3" s="297"/>
      <c r="L3" s="297"/>
      <c r="M3" s="297"/>
      <c r="N3" s="297"/>
      <c r="O3" s="297"/>
      <c r="P3" s="297"/>
      <c r="Q3" s="297"/>
    </row>
    <row r="4" spans="1:16" s="19" customFormat="1" ht="17.25" customHeight="1">
      <c r="A4" s="427"/>
      <c r="B4" s="428"/>
      <c r="C4" s="428"/>
      <c r="D4" s="428"/>
      <c r="E4" s="428"/>
      <c r="F4" s="428"/>
      <c r="G4" s="428"/>
      <c r="H4" s="428"/>
      <c r="I4" s="428"/>
      <c r="J4" s="428"/>
      <c r="K4" s="428"/>
      <c r="L4" s="428"/>
      <c r="M4" s="428"/>
      <c r="N4" s="428"/>
      <c r="O4" s="428"/>
      <c r="P4" s="428"/>
    </row>
    <row r="5" spans="1:16" s="19" customFormat="1" ht="9.75" customHeight="1">
      <c r="A5" s="433"/>
      <c r="B5" s="433"/>
      <c r="C5" s="433"/>
      <c r="D5" s="433"/>
      <c r="E5" s="433"/>
      <c r="F5" s="433"/>
      <c r="G5" s="433"/>
      <c r="H5" s="433"/>
      <c r="I5" s="433"/>
      <c r="J5" s="433"/>
      <c r="K5" s="433"/>
      <c r="L5" s="433"/>
      <c r="M5" s="433"/>
      <c r="N5" s="433"/>
      <c r="O5" s="433"/>
      <c r="P5" s="433"/>
    </row>
    <row r="6" spans="1:17" ht="25.5" customHeight="1">
      <c r="A6" s="423"/>
      <c r="B6" s="423"/>
      <c r="C6" s="324" t="s">
        <v>0</v>
      </c>
      <c r="D6" s="422" t="s">
        <v>597</v>
      </c>
      <c r="E6" s="422" t="s">
        <v>434</v>
      </c>
      <c r="F6" s="440" t="s">
        <v>405</v>
      </c>
      <c r="G6" s="422" t="s">
        <v>161</v>
      </c>
      <c r="H6" s="422"/>
      <c r="I6" s="422"/>
      <c r="J6" s="422"/>
      <c r="K6" s="422"/>
      <c r="L6" s="422"/>
      <c r="M6" s="422"/>
      <c r="N6" s="425" t="s">
        <v>406</v>
      </c>
      <c r="O6" s="326" t="s">
        <v>163</v>
      </c>
      <c r="P6" s="429"/>
      <c r="Q6" s="327"/>
    </row>
    <row r="7" spans="1:17" ht="15" customHeight="1">
      <c r="A7" s="423"/>
      <c r="B7" s="423"/>
      <c r="C7" s="324"/>
      <c r="D7" s="422"/>
      <c r="E7" s="422"/>
      <c r="F7" s="441"/>
      <c r="G7" s="426" t="s">
        <v>162</v>
      </c>
      <c r="H7" s="426"/>
      <c r="I7" s="426"/>
      <c r="J7" s="426"/>
      <c r="K7" s="426" t="s">
        <v>702</v>
      </c>
      <c r="L7" s="425" t="s">
        <v>602</v>
      </c>
      <c r="M7" s="41" t="s">
        <v>164</v>
      </c>
      <c r="N7" s="439"/>
      <c r="O7" s="422" t="s">
        <v>144</v>
      </c>
      <c r="P7" s="430" t="s">
        <v>141</v>
      </c>
      <c r="Q7" s="425" t="s">
        <v>703</v>
      </c>
    </row>
    <row r="8" spans="1:19" ht="80.25" customHeight="1">
      <c r="A8" s="423"/>
      <c r="B8" s="423"/>
      <c r="C8" s="324"/>
      <c r="D8" s="422"/>
      <c r="E8" s="422"/>
      <c r="F8" s="442"/>
      <c r="G8" s="41" t="s">
        <v>125</v>
      </c>
      <c r="H8" s="41" t="s">
        <v>126</v>
      </c>
      <c r="I8" s="41" t="s">
        <v>127</v>
      </c>
      <c r="J8" s="41" t="s">
        <v>134</v>
      </c>
      <c r="K8" s="422"/>
      <c r="L8" s="426"/>
      <c r="M8" s="100" t="s">
        <v>704</v>
      </c>
      <c r="N8" s="426"/>
      <c r="O8" s="422"/>
      <c r="P8" s="431"/>
      <c r="Q8" s="426"/>
      <c r="R8" s="59"/>
      <c r="S8" s="59"/>
    </row>
    <row r="9" spans="1:17" s="64" customFormat="1" ht="16.5" customHeight="1">
      <c r="A9" s="423" t="s">
        <v>170</v>
      </c>
      <c r="B9" s="423"/>
      <c r="C9" s="40" t="s">
        <v>171</v>
      </c>
      <c r="D9" s="40" t="s">
        <v>10</v>
      </c>
      <c r="E9" s="40" t="s">
        <v>14</v>
      </c>
      <c r="F9" s="40" t="s">
        <v>49</v>
      </c>
      <c r="G9" s="40" t="s">
        <v>59</v>
      </c>
      <c r="H9" s="40" t="s">
        <v>114</v>
      </c>
      <c r="I9" s="40" t="s">
        <v>112</v>
      </c>
      <c r="J9" s="40" t="s">
        <v>115</v>
      </c>
      <c r="K9" s="40" t="s">
        <v>116</v>
      </c>
      <c r="L9" s="40" t="s">
        <v>117</v>
      </c>
      <c r="M9" s="40" t="s">
        <v>118</v>
      </c>
      <c r="N9" s="40" t="s">
        <v>119</v>
      </c>
      <c r="O9" s="40" t="s">
        <v>120</v>
      </c>
      <c r="P9" s="40" t="s">
        <v>121</v>
      </c>
      <c r="Q9" s="40" t="s">
        <v>122</v>
      </c>
    </row>
    <row r="10" spans="1:17" s="136" customFormat="1" ht="24" customHeight="1">
      <c r="A10" s="421" t="s">
        <v>705</v>
      </c>
      <c r="B10" s="421"/>
      <c r="C10" s="135" t="s">
        <v>10</v>
      </c>
      <c r="D10" s="196">
        <v>1366</v>
      </c>
      <c r="E10" s="196">
        <v>145822</v>
      </c>
      <c r="F10" s="196">
        <f aca="true" t="shared" si="0" ref="F10:M10">F11+F12+F13+F14+F15+F16+F17+F18</f>
        <v>65157</v>
      </c>
      <c r="G10" s="202">
        <f>G11+G16+G17</f>
        <v>4224</v>
      </c>
      <c r="H10" s="198">
        <f t="shared" si="0"/>
        <v>31598</v>
      </c>
      <c r="I10" s="202">
        <f>I13+I14+I15+I17+I18</f>
        <v>15225</v>
      </c>
      <c r="J10" s="197">
        <f>J14+J15+J17+J18</f>
        <v>9778</v>
      </c>
      <c r="K10" s="202">
        <f t="shared" si="0"/>
        <v>21551</v>
      </c>
      <c r="L10" s="197">
        <f t="shared" si="0"/>
        <v>279</v>
      </c>
      <c r="M10" s="197">
        <f t="shared" si="0"/>
        <v>48</v>
      </c>
      <c r="N10" s="197">
        <f>N11+N12+N13+N14+N15</f>
        <v>130591</v>
      </c>
      <c r="O10" s="202">
        <f>O12+O13+O14+O15</f>
        <v>60784</v>
      </c>
      <c r="P10" s="197">
        <f>P12+P13+P14+P15</f>
        <v>8150</v>
      </c>
      <c r="Q10" s="203">
        <f>Q11+Q12+Q13+Q14+Q15</f>
        <v>64611</v>
      </c>
    </row>
    <row r="11" spans="1:17" ht="22.5" customHeight="1">
      <c r="A11" s="434" t="s">
        <v>437</v>
      </c>
      <c r="B11" s="434"/>
      <c r="C11" s="63" t="s">
        <v>11</v>
      </c>
      <c r="D11" s="196">
        <v>427</v>
      </c>
      <c r="E11" s="196">
        <v>25429</v>
      </c>
      <c r="F11" s="197">
        <v>4329</v>
      </c>
      <c r="G11" s="202">
        <v>4121</v>
      </c>
      <c r="H11" s="197">
        <v>208</v>
      </c>
      <c r="I11" s="199" t="s">
        <v>123</v>
      </c>
      <c r="J11" s="199" t="s">
        <v>123</v>
      </c>
      <c r="K11" s="197">
        <v>2229</v>
      </c>
      <c r="L11" s="197">
        <v>4</v>
      </c>
      <c r="M11" s="197">
        <v>1</v>
      </c>
      <c r="N11" s="196">
        <v>25429</v>
      </c>
      <c r="O11" s="199" t="s">
        <v>123</v>
      </c>
      <c r="P11" s="199" t="s">
        <v>123</v>
      </c>
      <c r="Q11" s="204">
        <v>13959</v>
      </c>
    </row>
    <row r="12" spans="1:17" ht="16.5" customHeight="1">
      <c r="A12" s="424" t="s">
        <v>435</v>
      </c>
      <c r="B12" s="424"/>
      <c r="C12" s="63" t="s">
        <v>12</v>
      </c>
      <c r="D12" s="196">
        <v>426</v>
      </c>
      <c r="E12" s="196">
        <v>96600</v>
      </c>
      <c r="F12" s="197">
        <v>24678</v>
      </c>
      <c r="G12" s="199" t="s">
        <v>123</v>
      </c>
      <c r="H12" s="198">
        <v>24678</v>
      </c>
      <c r="I12" s="199" t="s">
        <v>123</v>
      </c>
      <c r="J12" s="199" t="s">
        <v>123</v>
      </c>
      <c r="K12" s="197">
        <v>9978</v>
      </c>
      <c r="L12" s="197">
        <v>172</v>
      </c>
      <c r="M12" s="197">
        <v>24</v>
      </c>
      <c r="N12" s="197">
        <v>89495</v>
      </c>
      <c r="O12" s="202">
        <v>53267</v>
      </c>
      <c r="P12" s="199"/>
      <c r="Q12" s="205">
        <v>44728</v>
      </c>
    </row>
    <row r="13" spans="1:17" ht="15.75" customHeight="1">
      <c r="A13" s="415" t="s">
        <v>436</v>
      </c>
      <c r="B13" s="415"/>
      <c r="C13" s="63" t="s">
        <v>13</v>
      </c>
      <c r="D13" s="196">
        <v>13</v>
      </c>
      <c r="E13" s="196">
        <v>4865</v>
      </c>
      <c r="F13" s="197">
        <v>991</v>
      </c>
      <c r="G13" s="199" t="s">
        <v>123</v>
      </c>
      <c r="H13" s="197">
        <v>189</v>
      </c>
      <c r="I13" s="197">
        <v>802</v>
      </c>
      <c r="J13" s="199" t="s">
        <v>123</v>
      </c>
      <c r="K13" s="197">
        <v>671</v>
      </c>
      <c r="L13" s="197">
        <v>22</v>
      </c>
      <c r="M13" s="197">
        <v>3</v>
      </c>
      <c r="N13" s="197">
        <v>4843</v>
      </c>
      <c r="O13" s="197">
        <v>3908</v>
      </c>
      <c r="P13" s="197">
        <v>935</v>
      </c>
      <c r="Q13" s="206">
        <v>1768</v>
      </c>
    </row>
    <row r="14" spans="1:17" ht="15.75" customHeight="1">
      <c r="A14" s="435" t="s">
        <v>706</v>
      </c>
      <c r="B14" s="435"/>
      <c r="C14" s="63" t="s">
        <v>128</v>
      </c>
      <c r="D14" s="196">
        <v>18</v>
      </c>
      <c r="E14" s="196">
        <v>6964</v>
      </c>
      <c r="F14" s="197">
        <v>2781</v>
      </c>
      <c r="G14" s="199" t="s">
        <v>123</v>
      </c>
      <c r="H14" s="197">
        <v>1249</v>
      </c>
      <c r="I14" s="197">
        <v>1532</v>
      </c>
      <c r="J14" s="199"/>
      <c r="K14" s="197">
        <v>989</v>
      </c>
      <c r="L14" s="197">
        <v>13</v>
      </c>
      <c r="M14" s="197">
        <v>2</v>
      </c>
      <c r="N14" s="196">
        <v>3842</v>
      </c>
      <c r="O14" s="197">
        <v>1281</v>
      </c>
      <c r="P14" s="197">
        <v>2561</v>
      </c>
      <c r="Q14" s="205">
        <v>1729</v>
      </c>
    </row>
    <row r="15" spans="1:17" ht="17.25" customHeight="1">
      <c r="A15" s="436" t="s">
        <v>707</v>
      </c>
      <c r="B15" s="436"/>
      <c r="C15" s="63" t="s">
        <v>129</v>
      </c>
      <c r="D15" s="196">
        <v>5</v>
      </c>
      <c r="E15" s="196">
        <v>11964</v>
      </c>
      <c r="F15" s="197">
        <v>3786</v>
      </c>
      <c r="G15" s="199" t="s">
        <v>123</v>
      </c>
      <c r="H15" s="197">
        <v>1128</v>
      </c>
      <c r="I15" s="197">
        <v>2658</v>
      </c>
      <c r="J15" s="199"/>
      <c r="K15" s="197">
        <v>1311</v>
      </c>
      <c r="L15" s="197">
        <v>19</v>
      </c>
      <c r="M15" s="197">
        <v>4</v>
      </c>
      <c r="N15" s="197">
        <v>6982</v>
      </c>
      <c r="O15" s="197">
        <v>2328</v>
      </c>
      <c r="P15" s="197">
        <v>4654</v>
      </c>
      <c r="Q15" s="205">
        <v>2427</v>
      </c>
    </row>
    <row r="16" spans="1:17" ht="14.25" customHeight="1">
      <c r="A16" s="416" t="s">
        <v>438</v>
      </c>
      <c r="B16" s="417"/>
      <c r="C16" s="63" t="s">
        <v>130</v>
      </c>
      <c r="D16" s="196">
        <v>27</v>
      </c>
      <c r="E16" s="196">
        <v>6222</v>
      </c>
      <c r="F16" s="197">
        <v>3236</v>
      </c>
      <c r="G16" s="197">
        <v>24</v>
      </c>
      <c r="H16" s="197">
        <v>3212</v>
      </c>
      <c r="I16" s="199" t="s">
        <v>123</v>
      </c>
      <c r="J16" s="199" t="s">
        <v>123</v>
      </c>
      <c r="K16" s="197">
        <v>1240</v>
      </c>
      <c r="L16" s="197">
        <v>10</v>
      </c>
      <c r="M16" s="197">
        <v>6</v>
      </c>
      <c r="N16" s="199" t="s">
        <v>123</v>
      </c>
      <c r="O16" s="199" t="s">
        <v>123</v>
      </c>
      <c r="P16" s="199" t="s">
        <v>123</v>
      </c>
      <c r="Q16" s="200" t="s">
        <v>123</v>
      </c>
    </row>
    <row r="17" spans="1:17" ht="38.25" customHeight="1">
      <c r="A17" s="416" t="s">
        <v>599</v>
      </c>
      <c r="B17" s="417"/>
      <c r="C17" s="63" t="s">
        <v>131</v>
      </c>
      <c r="D17" s="196">
        <v>113</v>
      </c>
      <c r="E17" s="196">
        <v>4537</v>
      </c>
      <c r="F17" s="196">
        <v>3662</v>
      </c>
      <c r="G17" s="196">
        <v>79</v>
      </c>
      <c r="H17" s="196">
        <v>656</v>
      </c>
      <c r="I17" s="202">
        <v>2604</v>
      </c>
      <c r="J17" s="196">
        <v>323</v>
      </c>
      <c r="K17" s="202">
        <v>2017</v>
      </c>
      <c r="L17" s="196">
        <v>13</v>
      </c>
      <c r="M17" s="196">
        <v>3</v>
      </c>
      <c r="N17" s="200" t="s">
        <v>123</v>
      </c>
      <c r="O17" s="200" t="s">
        <v>123</v>
      </c>
      <c r="P17" s="200" t="s">
        <v>123</v>
      </c>
      <c r="Q17" s="200" t="s">
        <v>123</v>
      </c>
    </row>
    <row r="18" spans="1:17" ht="18.75" customHeight="1">
      <c r="A18" s="416" t="s">
        <v>398</v>
      </c>
      <c r="B18" s="417"/>
      <c r="C18" s="63" t="s">
        <v>708</v>
      </c>
      <c r="D18" s="196">
        <v>331</v>
      </c>
      <c r="E18" s="196">
        <v>52636</v>
      </c>
      <c r="F18" s="196">
        <v>21694</v>
      </c>
      <c r="G18" s="200" t="s">
        <v>123</v>
      </c>
      <c r="H18" s="196">
        <v>278</v>
      </c>
      <c r="I18" s="198">
        <v>7629</v>
      </c>
      <c r="J18" s="197">
        <v>9455</v>
      </c>
      <c r="K18" s="198">
        <v>3116</v>
      </c>
      <c r="L18" s="196">
        <v>26</v>
      </c>
      <c r="M18" s="196">
        <v>5</v>
      </c>
      <c r="N18" s="200" t="s">
        <v>123</v>
      </c>
      <c r="O18" s="200" t="s">
        <v>123</v>
      </c>
      <c r="P18" s="200" t="s">
        <v>123</v>
      </c>
      <c r="Q18" s="200" t="s">
        <v>123</v>
      </c>
    </row>
    <row r="19" spans="1:17" ht="22.5" customHeight="1">
      <c r="A19" s="104"/>
      <c r="B19" s="105" t="s">
        <v>598</v>
      </c>
      <c r="C19" s="63" t="s">
        <v>709</v>
      </c>
      <c r="D19" s="196">
        <v>6</v>
      </c>
      <c r="E19" s="196">
        <v>18</v>
      </c>
      <c r="F19" s="196">
        <v>16</v>
      </c>
      <c r="G19" s="200" t="s">
        <v>123</v>
      </c>
      <c r="H19" s="200" t="s">
        <v>123</v>
      </c>
      <c r="I19" s="200"/>
      <c r="J19" s="196">
        <v>16</v>
      </c>
      <c r="K19" s="196">
        <v>7</v>
      </c>
      <c r="L19" s="196">
        <v>2</v>
      </c>
      <c r="M19" s="196">
        <v>1</v>
      </c>
      <c r="N19" s="200" t="s">
        <v>123</v>
      </c>
      <c r="O19" s="200" t="s">
        <v>123</v>
      </c>
      <c r="P19" s="200" t="s">
        <v>123</v>
      </c>
      <c r="Q19" s="200" t="s">
        <v>123</v>
      </c>
    </row>
    <row r="20" spans="1:4" ht="12" customHeight="1">
      <c r="A20" s="29" t="s">
        <v>433</v>
      </c>
      <c r="D20" s="137"/>
    </row>
    <row r="21" spans="1:14" s="1" customFormat="1" ht="27.75" customHeight="1">
      <c r="A21" s="437" t="s">
        <v>185</v>
      </c>
      <c r="B21" s="437"/>
      <c r="C21" s="97" t="s">
        <v>14</v>
      </c>
      <c r="D21" s="196">
        <f>D22+D23+D24+D25+D26+D27</f>
        <v>4</v>
      </c>
      <c r="E21" s="139"/>
      <c r="F21" s="140"/>
      <c r="G21" s="140"/>
      <c r="H21" s="140"/>
      <c r="I21" s="140"/>
      <c r="J21" s="140"/>
      <c r="L21" s="141"/>
      <c r="M21" s="141"/>
      <c r="N21" s="141"/>
    </row>
    <row r="22" spans="1:14" s="1" customFormat="1" ht="22.5" customHeight="1">
      <c r="A22" s="438" t="s">
        <v>196</v>
      </c>
      <c r="B22" s="438"/>
      <c r="C22" s="63" t="s">
        <v>1</v>
      </c>
      <c r="D22" s="196"/>
      <c r="E22" s="139"/>
      <c r="F22" s="140"/>
      <c r="G22" s="140"/>
      <c r="H22" s="140"/>
      <c r="I22" s="140"/>
      <c r="J22" s="140"/>
      <c r="L22" s="141"/>
      <c r="M22" s="141"/>
      <c r="N22" s="141"/>
    </row>
    <row r="23" spans="1:14" s="1" customFormat="1" ht="12" customHeight="1">
      <c r="A23" s="416" t="s">
        <v>600</v>
      </c>
      <c r="B23" s="417"/>
      <c r="C23" s="63" t="s">
        <v>2</v>
      </c>
      <c r="D23" s="196">
        <v>1</v>
      </c>
      <c r="E23" s="139"/>
      <c r="F23" s="140"/>
      <c r="G23" s="140"/>
      <c r="H23" s="140"/>
      <c r="I23" s="140"/>
      <c r="J23" s="140"/>
      <c r="L23" s="141"/>
      <c r="M23" s="141"/>
      <c r="N23" s="141"/>
    </row>
    <row r="24" spans="1:14" s="1" customFormat="1" ht="12" customHeight="1">
      <c r="A24" s="419" t="s">
        <v>198</v>
      </c>
      <c r="B24" s="419"/>
      <c r="C24" s="63" t="s">
        <v>3</v>
      </c>
      <c r="D24" s="196"/>
      <c r="E24" s="139"/>
      <c r="F24" s="140"/>
      <c r="G24" s="140"/>
      <c r="H24" s="140"/>
      <c r="I24" s="140"/>
      <c r="J24" s="140"/>
      <c r="L24" s="141"/>
      <c r="M24" s="141"/>
      <c r="N24" s="141"/>
    </row>
    <row r="25" spans="1:14" s="1" customFormat="1" ht="12" customHeight="1">
      <c r="A25" s="419" t="s">
        <v>200</v>
      </c>
      <c r="B25" s="419"/>
      <c r="C25" s="63" t="s">
        <v>4</v>
      </c>
      <c r="D25" s="196">
        <v>3</v>
      </c>
      <c r="E25" s="139"/>
      <c r="F25" s="140"/>
      <c r="G25" s="140"/>
      <c r="H25" s="140"/>
      <c r="I25" s="140"/>
      <c r="J25" s="140"/>
      <c r="L25" s="141"/>
      <c r="M25" s="141"/>
      <c r="N25" s="141"/>
    </row>
    <row r="26" spans="1:14" s="1" customFormat="1" ht="12" customHeight="1">
      <c r="A26" s="419" t="s">
        <v>199</v>
      </c>
      <c r="B26" s="419"/>
      <c r="C26" s="63" t="s">
        <v>5</v>
      </c>
      <c r="D26" s="138"/>
      <c r="E26" s="139"/>
      <c r="H26" s="142"/>
      <c r="I26" s="142"/>
      <c r="J26" s="142"/>
      <c r="K26" s="142"/>
      <c r="L26" s="142"/>
      <c r="M26" s="142"/>
      <c r="N26" s="142"/>
    </row>
    <row r="27" spans="1:9" s="1" customFormat="1" ht="12" customHeight="1">
      <c r="A27" s="413" t="s">
        <v>203</v>
      </c>
      <c r="B27" s="414"/>
      <c r="C27" s="63" t="s">
        <v>15</v>
      </c>
      <c r="D27" s="138"/>
      <c r="E27" s="139"/>
      <c r="I27" s="143"/>
    </row>
    <row r="28" spans="3:4" ht="7.5" customHeight="1">
      <c r="C28" s="29"/>
      <c r="D28" s="29"/>
    </row>
    <row r="29" spans="1:14" s="1" customFormat="1" ht="24" customHeight="1">
      <c r="A29" s="420" t="s">
        <v>646</v>
      </c>
      <c r="B29" s="421"/>
      <c r="C29" s="97" t="s">
        <v>49</v>
      </c>
      <c r="D29" s="201">
        <v>1</v>
      </c>
      <c r="E29" s="139"/>
      <c r="F29" s="140"/>
      <c r="G29" s="140"/>
      <c r="H29" s="140"/>
      <c r="I29" s="140"/>
      <c r="J29" s="140"/>
      <c r="L29" s="141"/>
      <c r="M29" s="141"/>
      <c r="N29" s="141"/>
    </row>
    <row r="30" spans="1:14" s="1" customFormat="1" ht="22.5" customHeight="1">
      <c r="A30" s="415" t="s">
        <v>197</v>
      </c>
      <c r="B30" s="415"/>
      <c r="C30" s="63" t="s">
        <v>6</v>
      </c>
      <c r="D30" s="201"/>
      <c r="E30" s="139"/>
      <c r="F30" s="140"/>
      <c r="G30" s="140"/>
      <c r="H30" s="140"/>
      <c r="I30" s="140"/>
      <c r="J30" s="140"/>
      <c r="L30" s="141"/>
      <c r="M30" s="141"/>
      <c r="N30" s="141"/>
    </row>
    <row r="31" spans="1:14" s="1" customFormat="1" ht="12" customHeight="1">
      <c r="A31" s="416" t="s">
        <v>600</v>
      </c>
      <c r="B31" s="417"/>
      <c r="C31" s="63" t="s">
        <v>7</v>
      </c>
      <c r="D31" s="201">
        <v>1</v>
      </c>
      <c r="E31" s="139"/>
      <c r="F31" s="140"/>
      <c r="G31" s="140"/>
      <c r="H31" s="140"/>
      <c r="I31" s="140"/>
      <c r="J31" s="140"/>
      <c r="L31" s="141"/>
      <c r="M31" s="141"/>
      <c r="N31" s="141"/>
    </row>
    <row r="32" spans="1:14" s="1" customFormat="1" ht="12" customHeight="1">
      <c r="A32" s="418" t="s">
        <v>201</v>
      </c>
      <c r="B32" s="418"/>
      <c r="C32" s="63" t="s">
        <v>8</v>
      </c>
      <c r="D32" s="138"/>
      <c r="E32" s="139"/>
      <c r="H32" s="142"/>
      <c r="I32" s="142"/>
      <c r="J32" s="142"/>
      <c r="K32" s="142"/>
      <c r="L32" s="142"/>
      <c r="M32" s="142"/>
      <c r="N32" s="142"/>
    </row>
    <row r="33" spans="1:14" s="1" customFormat="1" ht="12" customHeight="1">
      <c r="A33" s="418" t="s">
        <v>202</v>
      </c>
      <c r="B33" s="418"/>
      <c r="C33" s="63" t="s">
        <v>9</v>
      </c>
      <c r="D33" s="138"/>
      <c r="E33" s="139"/>
      <c r="H33" s="142"/>
      <c r="I33" s="142"/>
      <c r="J33" s="142"/>
      <c r="K33" s="142"/>
      <c r="L33" s="142"/>
      <c r="M33" s="142"/>
      <c r="N33" s="142"/>
    </row>
    <row r="34" spans="1:14" s="1" customFormat="1" ht="12" customHeight="1">
      <c r="A34" s="413" t="s">
        <v>601</v>
      </c>
      <c r="B34" s="414"/>
      <c r="C34" s="63" t="s">
        <v>50</v>
      </c>
      <c r="D34" s="138"/>
      <c r="E34" s="139"/>
      <c r="H34" s="142"/>
      <c r="I34" s="142"/>
      <c r="J34" s="142"/>
      <c r="K34" s="142"/>
      <c r="L34" s="142"/>
      <c r="M34" s="142"/>
      <c r="N34" s="142"/>
    </row>
    <row r="35" spans="1:4" s="12" customFormat="1" ht="4.5" customHeight="1">
      <c r="A35" s="31"/>
      <c r="B35" s="31"/>
      <c r="C35" s="31"/>
      <c r="D35" s="31"/>
    </row>
  </sheetData>
  <sheetProtection/>
  <mergeCells count="41">
    <mergeCell ref="A25:B25"/>
    <mergeCell ref="A21:B21"/>
    <mergeCell ref="A24:B24"/>
    <mergeCell ref="A22:B22"/>
    <mergeCell ref="C6:C8"/>
    <mergeCell ref="N6:N8"/>
    <mergeCell ref="A17:B17"/>
    <mergeCell ref="F6:F8"/>
    <mergeCell ref="A18:B18"/>
    <mergeCell ref="A23:B23"/>
    <mergeCell ref="A16:B16"/>
    <mergeCell ref="E6:E8"/>
    <mergeCell ref="G6:M6"/>
    <mergeCell ref="A10:B10"/>
    <mergeCell ref="A14:B14"/>
    <mergeCell ref="K7:K8"/>
    <mergeCell ref="A15:B15"/>
    <mergeCell ref="A4:P4"/>
    <mergeCell ref="O6:Q6"/>
    <mergeCell ref="P7:P8"/>
    <mergeCell ref="A13:B13"/>
    <mergeCell ref="G7:J7"/>
    <mergeCell ref="A2:Q2"/>
    <mergeCell ref="A3:Q3"/>
    <mergeCell ref="A5:P5"/>
    <mergeCell ref="L7:L8"/>
    <mergeCell ref="A11:B11"/>
    <mergeCell ref="O7:O8"/>
    <mergeCell ref="A9:B9"/>
    <mergeCell ref="A12:B12"/>
    <mergeCell ref="D6:D8"/>
    <mergeCell ref="Q7:Q8"/>
    <mergeCell ref="A6:B8"/>
    <mergeCell ref="A34:B34"/>
    <mergeCell ref="A30:B30"/>
    <mergeCell ref="A31:B31"/>
    <mergeCell ref="A32:B32"/>
    <mergeCell ref="A33:B33"/>
    <mergeCell ref="A26:B26"/>
    <mergeCell ref="A29:B29"/>
    <mergeCell ref="A27:B27"/>
  </mergeCells>
  <printOptions/>
  <pageMargins left="0.35433070866141736" right="0.2362204724409449" top="0.1968503937007874" bottom="0.1968503937007874" header="0" footer="0"/>
  <pageSetup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AD25"/>
  <sheetViews>
    <sheetView zoomScalePageLayoutView="0" workbookViewId="0" topLeftCell="B1">
      <selection activeCell="S28" sqref="S28"/>
    </sheetView>
  </sheetViews>
  <sheetFormatPr defaultColWidth="8.625" defaultRowHeight="12.75"/>
  <cols>
    <col min="1" max="1" width="2.375" style="1" customWidth="1"/>
    <col min="2" max="2" width="19.00390625" style="1" customWidth="1"/>
    <col min="3" max="5" width="3.625" style="1" customWidth="1"/>
    <col min="6" max="6" width="3.875" style="1" customWidth="1"/>
    <col min="7" max="7" width="9.125" style="1" customWidth="1"/>
    <col min="8" max="8" width="5.625" style="1" customWidth="1"/>
    <col min="9" max="9" width="5.375" style="1" customWidth="1"/>
    <col min="10" max="10" width="6.00390625" style="1" customWidth="1"/>
    <col min="11" max="11" width="5.375" style="1" customWidth="1"/>
    <col min="12" max="12" width="5.00390625" style="1" customWidth="1"/>
    <col min="13" max="13" width="9.375" style="1" customWidth="1"/>
    <col min="14" max="14" width="6.375" style="1" customWidth="1"/>
    <col min="15" max="15" width="5.00390625" style="1" customWidth="1"/>
    <col min="16" max="17" width="5.875" style="1" customWidth="1"/>
    <col min="18" max="18" width="4.875" style="1" customWidth="1"/>
    <col min="19" max="19" width="9.00390625" style="1" customWidth="1"/>
    <col min="20" max="20" width="6.375" style="1" customWidth="1"/>
    <col min="21" max="21" width="5.375" style="1" customWidth="1"/>
    <col min="22" max="22" width="5.625" style="1" customWidth="1"/>
    <col min="23" max="23" width="5.375" style="1" customWidth="1"/>
    <col min="24" max="24" width="4.875" style="1" customWidth="1"/>
    <col min="25" max="25" width="9.375" style="1" customWidth="1"/>
    <col min="26" max="26" width="5.625" style="1" customWidth="1"/>
    <col min="27" max="27" width="5.375" style="1" customWidth="1"/>
    <col min="28" max="28" width="5.75390625" style="1" customWidth="1"/>
    <col min="29" max="29" width="5.375" style="1" customWidth="1"/>
    <col min="30" max="30" width="5.125" style="1" customWidth="1"/>
    <col min="31" max="16384" width="8.625" style="1" customWidth="1"/>
  </cols>
  <sheetData>
    <row r="1" spans="1:30" ht="12.75">
      <c r="A1" s="286">
        <v>14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row>
    <row r="2" spans="1:30" ht="17.25" customHeight="1">
      <c r="A2" s="297" t="s">
        <v>432</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row>
    <row r="3" spans="1:30" ht="17.25" customHeigh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row>
    <row r="4" spans="1:30" s="2" customFormat="1" ht="18" customHeight="1">
      <c r="A4" s="470"/>
      <c r="B4" s="471"/>
      <c r="C4" s="299" t="s">
        <v>0</v>
      </c>
      <c r="D4" s="331" t="s">
        <v>734</v>
      </c>
      <c r="E4" s="452"/>
      <c r="F4" s="332"/>
      <c r="G4" s="457" t="s">
        <v>425</v>
      </c>
      <c r="H4" s="458"/>
      <c r="I4" s="458"/>
      <c r="J4" s="458"/>
      <c r="K4" s="458"/>
      <c r="L4" s="459"/>
      <c r="M4" s="472" t="s">
        <v>161</v>
      </c>
      <c r="N4" s="473"/>
      <c r="O4" s="473"/>
      <c r="P4" s="473"/>
      <c r="Q4" s="473"/>
      <c r="R4" s="473"/>
      <c r="S4" s="473"/>
      <c r="T4" s="473"/>
      <c r="U4" s="473"/>
      <c r="V4" s="473"/>
      <c r="W4" s="473"/>
      <c r="X4" s="473"/>
      <c r="Y4" s="473"/>
      <c r="Z4" s="473"/>
      <c r="AA4" s="473"/>
      <c r="AB4" s="473"/>
      <c r="AC4" s="473"/>
      <c r="AD4" s="474"/>
    </row>
    <row r="5" spans="1:30" ht="28.5" customHeight="1">
      <c r="A5" s="471"/>
      <c r="B5" s="471"/>
      <c r="C5" s="299"/>
      <c r="D5" s="453"/>
      <c r="E5" s="454"/>
      <c r="F5" s="455"/>
      <c r="G5" s="460"/>
      <c r="H5" s="461"/>
      <c r="I5" s="461"/>
      <c r="J5" s="461"/>
      <c r="K5" s="461"/>
      <c r="L5" s="462"/>
      <c r="M5" s="300" t="s">
        <v>710</v>
      </c>
      <c r="N5" s="456"/>
      <c r="O5" s="456"/>
      <c r="P5" s="456"/>
      <c r="Q5" s="456"/>
      <c r="R5" s="301"/>
      <c r="S5" s="300" t="s">
        <v>711</v>
      </c>
      <c r="T5" s="456"/>
      <c r="U5" s="456"/>
      <c r="V5" s="456"/>
      <c r="W5" s="456"/>
      <c r="X5" s="301"/>
      <c r="Y5" s="300" t="s">
        <v>712</v>
      </c>
      <c r="Z5" s="456"/>
      <c r="AA5" s="456"/>
      <c r="AB5" s="456"/>
      <c r="AC5" s="456"/>
      <c r="AD5" s="301"/>
    </row>
    <row r="6" spans="1:30" ht="84" customHeight="1">
      <c r="A6" s="471"/>
      <c r="B6" s="471"/>
      <c r="C6" s="299"/>
      <c r="D6" s="469" t="s">
        <v>426</v>
      </c>
      <c r="E6" s="469" t="s">
        <v>427</v>
      </c>
      <c r="F6" s="464" t="s">
        <v>713</v>
      </c>
      <c r="G6" s="463" t="s">
        <v>714</v>
      </c>
      <c r="H6" s="298" t="s">
        <v>647</v>
      </c>
      <c r="I6" s="298"/>
      <c r="J6" s="300" t="s">
        <v>715</v>
      </c>
      <c r="K6" s="456"/>
      <c r="L6" s="301"/>
      <c r="M6" s="463" t="s">
        <v>714</v>
      </c>
      <c r="N6" s="298" t="s">
        <v>647</v>
      </c>
      <c r="O6" s="298"/>
      <c r="P6" s="300" t="s">
        <v>715</v>
      </c>
      <c r="Q6" s="456"/>
      <c r="R6" s="301"/>
      <c r="S6" s="463" t="s">
        <v>714</v>
      </c>
      <c r="T6" s="298" t="s">
        <v>647</v>
      </c>
      <c r="U6" s="298"/>
      <c r="V6" s="300" t="s">
        <v>716</v>
      </c>
      <c r="W6" s="456"/>
      <c r="X6" s="301"/>
      <c r="Y6" s="463" t="s">
        <v>714</v>
      </c>
      <c r="Z6" s="298" t="s">
        <v>647</v>
      </c>
      <c r="AA6" s="298"/>
      <c r="AB6" s="466" t="s">
        <v>717</v>
      </c>
      <c r="AC6" s="456"/>
      <c r="AD6" s="301"/>
    </row>
    <row r="7" spans="1:30" ht="44.25" customHeight="1">
      <c r="A7" s="471"/>
      <c r="B7" s="471"/>
      <c r="C7" s="299"/>
      <c r="D7" s="465"/>
      <c r="E7" s="465"/>
      <c r="F7" s="465"/>
      <c r="G7" s="298"/>
      <c r="H7" s="38" t="s">
        <v>428</v>
      </c>
      <c r="I7" s="37" t="s">
        <v>439</v>
      </c>
      <c r="J7" s="80" t="s">
        <v>428</v>
      </c>
      <c r="K7" s="80" t="s">
        <v>429</v>
      </c>
      <c r="L7" s="80" t="s">
        <v>439</v>
      </c>
      <c r="M7" s="298"/>
      <c r="N7" s="38" t="s">
        <v>428</v>
      </c>
      <c r="O7" s="37" t="s">
        <v>439</v>
      </c>
      <c r="P7" s="80" t="s">
        <v>428</v>
      </c>
      <c r="Q7" s="80" t="s">
        <v>429</v>
      </c>
      <c r="R7" s="80" t="s">
        <v>439</v>
      </c>
      <c r="S7" s="298"/>
      <c r="T7" s="38" t="s">
        <v>428</v>
      </c>
      <c r="U7" s="37" t="s">
        <v>439</v>
      </c>
      <c r="V7" s="80" t="s">
        <v>428</v>
      </c>
      <c r="W7" s="80" t="s">
        <v>429</v>
      </c>
      <c r="X7" s="80" t="s">
        <v>439</v>
      </c>
      <c r="Y7" s="298"/>
      <c r="Z7" s="38" t="s">
        <v>428</v>
      </c>
      <c r="AA7" s="37" t="s">
        <v>439</v>
      </c>
      <c r="AB7" s="80" t="s">
        <v>428</v>
      </c>
      <c r="AC7" s="80" t="s">
        <v>429</v>
      </c>
      <c r="AD7" s="80" t="s">
        <v>439</v>
      </c>
    </row>
    <row r="8" spans="1:30" s="2" customFormat="1" ht="20.25" customHeight="1">
      <c r="A8" s="451" t="s">
        <v>170</v>
      </c>
      <c r="B8" s="451"/>
      <c r="C8" s="65" t="s">
        <v>171</v>
      </c>
      <c r="D8" s="65" t="s">
        <v>10</v>
      </c>
      <c r="E8" s="65" t="s">
        <v>14</v>
      </c>
      <c r="F8" s="65" t="s">
        <v>49</v>
      </c>
      <c r="G8" s="83">
        <v>4</v>
      </c>
      <c r="H8" s="83">
        <v>5</v>
      </c>
      <c r="I8" s="83">
        <v>6</v>
      </c>
      <c r="J8" s="83">
        <v>7</v>
      </c>
      <c r="K8" s="83">
        <v>8</v>
      </c>
      <c r="L8" s="83">
        <v>9</v>
      </c>
      <c r="M8" s="83">
        <v>10</v>
      </c>
      <c r="N8" s="83">
        <v>11</v>
      </c>
      <c r="O8" s="83">
        <v>12</v>
      </c>
      <c r="P8" s="83">
        <v>13</v>
      </c>
      <c r="Q8" s="83">
        <v>14</v>
      </c>
      <c r="R8" s="83">
        <v>15</v>
      </c>
      <c r="S8" s="83">
        <v>16</v>
      </c>
      <c r="T8" s="83">
        <v>17</v>
      </c>
      <c r="U8" s="83">
        <v>18</v>
      </c>
      <c r="V8" s="80">
        <v>19</v>
      </c>
      <c r="W8" s="80">
        <v>20</v>
      </c>
      <c r="X8" s="80">
        <v>21</v>
      </c>
      <c r="Y8" s="80">
        <v>22</v>
      </c>
      <c r="Z8" s="80">
        <v>23</v>
      </c>
      <c r="AA8" s="80">
        <v>24</v>
      </c>
      <c r="AB8" s="83">
        <v>25</v>
      </c>
      <c r="AC8" s="83">
        <v>26</v>
      </c>
      <c r="AD8" s="83">
        <v>27</v>
      </c>
    </row>
    <row r="9" spans="1:30" s="81" customFormat="1" ht="43.5" customHeight="1">
      <c r="A9" s="476" t="s">
        <v>718</v>
      </c>
      <c r="B9" s="477"/>
      <c r="C9" s="87" t="s">
        <v>10</v>
      </c>
      <c r="D9" s="176">
        <f>D11+D12</f>
        <v>2</v>
      </c>
      <c r="E9" s="176">
        <f aca="true" t="shared" si="0" ref="E9:AD9">E11+E12</f>
        <v>11</v>
      </c>
      <c r="F9" s="176">
        <f t="shared" si="0"/>
        <v>90</v>
      </c>
      <c r="G9" s="176">
        <f t="shared" si="0"/>
        <v>103</v>
      </c>
      <c r="H9" s="176">
        <f t="shared" si="0"/>
        <v>5761</v>
      </c>
      <c r="I9" s="176">
        <f t="shared" si="0"/>
        <v>2328</v>
      </c>
      <c r="J9" s="176">
        <f t="shared" si="0"/>
        <v>227</v>
      </c>
      <c r="K9" s="176">
        <f t="shared" si="0"/>
        <v>108</v>
      </c>
      <c r="L9" s="176">
        <f t="shared" si="0"/>
        <v>69</v>
      </c>
      <c r="M9" s="176">
        <f t="shared" si="0"/>
        <v>2</v>
      </c>
      <c r="N9" s="176">
        <f t="shared" si="0"/>
        <v>55</v>
      </c>
      <c r="O9" s="176">
        <f t="shared" si="0"/>
        <v>24</v>
      </c>
      <c r="P9" s="176">
        <f t="shared" si="0"/>
        <v>5</v>
      </c>
      <c r="Q9" s="176">
        <f t="shared" si="0"/>
        <v>3</v>
      </c>
      <c r="R9" s="176">
        <f t="shared" si="0"/>
        <v>0</v>
      </c>
      <c r="S9" s="176">
        <f t="shared" si="0"/>
        <v>0</v>
      </c>
      <c r="T9" s="176">
        <f t="shared" si="0"/>
        <v>0</v>
      </c>
      <c r="U9" s="176">
        <f t="shared" si="0"/>
        <v>0</v>
      </c>
      <c r="V9" s="176">
        <f t="shared" si="0"/>
        <v>0</v>
      </c>
      <c r="W9" s="176">
        <f t="shared" si="0"/>
        <v>0</v>
      </c>
      <c r="X9" s="176">
        <f t="shared" si="0"/>
        <v>0</v>
      </c>
      <c r="Y9" s="176">
        <f t="shared" si="0"/>
        <v>101</v>
      </c>
      <c r="Z9" s="176">
        <f t="shared" si="0"/>
        <v>5706</v>
      </c>
      <c r="AA9" s="176">
        <f t="shared" si="0"/>
        <v>2304</v>
      </c>
      <c r="AB9" s="176">
        <f t="shared" si="0"/>
        <v>222</v>
      </c>
      <c r="AC9" s="176">
        <f t="shared" si="0"/>
        <v>105</v>
      </c>
      <c r="AD9" s="176">
        <f t="shared" si="0"/>
        <v>69</v>
      </c>
    </row>
    <row r="10" spans="1:30" ht="26.25" customHeight="1">
      <c r="A10" s="467" t="s">
        <v>719</v>
      </c>
      <c r="B10" s="468"/>
      <c r="C10" s="82"/>
      <c r="D10" s="177"/>
      <c r="E10" s="177"/>
      <c r="F10" s="177"/>
      <c r="G10" s="177"/>
      <c r="H10" s="177"/>
      <c r="I10" s="177"/>
      <c r="J10" s="177"/>
      <c r="K10" s="177"/>
      <c r="L10" s="177"/>
      <c r="M10" s="177"/>
      <c r="N10" s="177"/>
      <c r="O10" s="177"/>
      <c r="P10" s="177"/>
      <c r="Q10" s="177"/>
      <c r="R10" s="177"/>
      <c r="S10" s="177"/>
      <c r="T10" s="177"/>
      <c r="U10" s="177"/>
      <c r="V10" s="177"/>
      <c r="W10" s="210"/>
      <c r="X10" s="210"/>
      <c r="Y10" s="177"/>
      <c r="Z10" s="177"/>
      <c r="AA10" s="177"/>
      <c r="AB10" s="177"/>
      <c r="AC10" s="177"/>
      <c r="AD10" s="211"/>
    </row>
    <row r="11" spans="1:30" ht="46.5" customHeight="1">
      <c r="A11" s="85"/>
      <c r="B11" s="86" t="s">
        <v>430</v>
      </c>
      <c r="C11" s="84" t="s">
        <v>11</v>
      </c>
      <c r="D11" s="178">
        <v>2</v>
      </c>
      <c r="E11" s="212">
        <v>4</v>
      </c>
      <c r="F11" s="212">
        <v>35</v>
      </c>
      <c r="G11" s="212">
        <v>41</v>
      </c>
      <c r="H11" s="212">
        <v>2270</v>
      </c>
      <c r="I11" s="212">
        <v>324</v>
      </c>
      <c r="J11" s="212">
        <v>67</v>
      </c>
      <c r="K11" s="212">
        <v>58</v>
      </c>
      <c r="L11" s="213">
        <v>5</v>
      </c>
      <c r="M11" s="212">
        <v>2</v>
      </c>
      <c r="N11" s="212">
        <v>55</v>
      </c>
      <c r="O11" s="212">
        <v>24</v>
      </c>
      <c r="P11" s="212">
        <v>5</v>
      </c>
      <c r="Q11" s="212">
        <v>3</v>
      </c>
      <c r="R11" s="212"/>
      <c r="S11" s="212"/>
      <c r="T11" s="212"/>
      <c r="U11" s="212"/>
      <c r="V11" s="212"/>
      <c r="W11" s="214"/>
      <c r="X11" s="214"/>
      <c r="Y11" s="212">
        <v>39</v>
      </c>
      <c r="Z11" s="212">
        <v>2215</v>
      </c>
      <c r="AA11" s="212">
        <v>300</v>
      </c>
      <c r="AB11" s="212">
        <v>62</v>
      </c>
      <c r="AC11" s="212">
        <v>55</v>
      </c>
      <c r="AD11" s="213">
        <v>5</v>
      </c>
    </row>
    <row r="12" spans="1:30" ht="46.5" customHeight="1">
      <c r="A12" s="98"/>
      <c r="B12" s="99" t="s">
        <v>431</v>
      </c>
      <c r="C12" s="92" t="s">
        <v>12</v>
      </c>
      <c r="D12" s="179"/>
      <c r="E12" s="215">
        <v>7</v>
      </c>
      <c r="F12" s="215">
        <v>55</v>
      </c>
      <c r="G12" s="215">
        <v>62</v>
      </c>
      <c r="H12" s="215">
        <v>3491</v>
      </c>
      <c r="I12" s="215">
        <v>2004</v>
      </c>
      <c r="J12" s="215">
        <v>160</v>
      </c>
      <c r="K12" s="215">
        <v>50</v>
      </c>
      <c r="L12" s="216">
        <v>64</v>
      </c>
      <c r="M12" s="215"/>
      <c r="N12" s="215"/>
      <c r="O12" s="215"/>
      <c r="P12" s="215"/>
      <c r="Q12" s="215"/>
      <c r="R12" s="215"/>
      <c r="S12" s="215"/>
      <c r="T12" s="215"/>
      <c r="U12" s="215"/>
      <c r="V12" s="215"/>
      <c r="W12" s="215"/>
      <c r="X12" s="215"/>
      <c r="Y12" s="215">
        <v>62</v>
      </c>
      <c r="Z12" s="215">
        <v>3491</v>
      </c>
      <c r="AA12" s="215">
        <v>2004</v>
      </c>
      <c r="AB12" s="215">
        <v>160</v>
      </c>
      <c r="AC12" s="215">
        <v>50</v>
      </c>
      <c r="AD12" s="216">
        <v>64</v>
      </c>
    </row>
    <row r="13" spans="8:9" ht="16.5" customHeight="1">
      <c r="H13" s="88"/>
      <c r="I13" s="88"/>
    </row>
    <row r="15" spans="1:24" s="89" customFormat="1" ht="22.5" customHeight="1">
      <c r="A15" s="13"/>
      <c r="B15" s="207" t="s">
        <v>738</v>
      </c>
      <c r="C15" s="207"/>
      <c r="D15" s="208"/>
      <c r="E15" s="208"/>
      <c r="F15" s="208"/>
      <c r="G15" s="208"/>
      <c r="H15" s="209"/>
      <c r="I15" s="13"/>
      <c r="J15" s="13"/>
      <c r="K15" s="446" t="s">
        <v>739</v>
      </c>
      <c r="L15" s="444"/>
      <c r="M15" s="444"/>
      <c r="N15" s="444"/>
      <c r="O15" s="444"/>
      <c r="P15" s="444"/>
      <c r="Q15" s="444"/>
      <c r="R15" s="444"/>
      <c r="S15" s="13"/>
      <c r="T15" s="13"/>
      <c r="U15" s="13"/>
      <c r="V15" s="13"/>
      <c r="W15" s="13"/>
      <c r="X15" s="13"/>
    </row>
    <row r="16" spans="1:24" s="4" customFormat="1" ht="49.5" customHeight="1">
      <c r="A16" s="90"/>
      <c r="B16" s="447" t="s">
        <v>720</v>
      </c>
      <c r="C16" s="448"/>
      <c r="D16" s="448"/>
      <c r="E16" s="448"/>
      <c r="F16" s="449"/>
      <c r="G16" s="449"/>
      <c r="H16" s="3"/>
      <c r="I16" s="3"/>
      <c r="J16" s="90"/>
      <c r="K16" s="90"/>
      <c r="L16" s="90"/>
      <c r="M16" s="13"/>
      <c r="N16" s="450" t="s">
        <v>721</v>
      </c>
      <c r="O16" s="450"/>
      <c r="P16" s="450"/>
      <c r="Q16" s="450"/>
      <c r="R16" s="90"/>
      <c r="S16" s="90"/>
      <c r="T16" s="90"/>
      <c r="U16" s="90"/>
      <c r="V16" s="90"/>
      <c r="W16" s="90"/>
      <c r="X16" s="90"/>
    </row>
    <row r="17" spans="1:24" s="4" customFormat="1" ht="14.25">
      <c r="A17" s="90"/>
      <c r="B17" s="90"/>
      <c r="C17" s="90"/>
      <c r="D17" s="90"/>
      <c r="E17" s="90"/>
      <c r="F17" s="90"/>
      <c r="G17" s="90"/>
      <c r="H17" s="90"/>
      <c r="I17" s="90"/>
      <c r="J17" s="90"/>
      <c r="K17" s="90"/>
      <c r="L17" s="90"/>
      <c r="M17" s="90"/>
      <c r="N17" s="90"/>
      <c r="O17" s="90"/>
      <c r="P17" s="90"/>
      <c r="Q17" s="90"/>
      <c r="R17" s="90"/>
      <c r="S17" s="90"/>
      <c r="T17" s="90"/>
      <c r="U17" s="90"/>
      <c r="V17" s="90"/>
      <c r="W17" s="90"/>
      <c r="X17" s="90"/>
    </row>
    <row r="18" spans="1:24" s="4" customFormat="1" ht="15.75">
      <c r="A18" s="90"/>
      <c r="B18" s="207" t="s">
        <v>740</v>
      </c>
      <c r="C18" s="145"/>
      <c r="D18" s="145"/>
      <c r="E18" s="145"/>
      <c r="F18" s="145"/>
      <c r="G18" s="145"/>
      <c r="H18" s="90"/>
      <c r="I18" s="90"/>
      <c r="J18" s="90"/>
      <c r="K18" s="443" t="s">
        <v>741</v>
      </c>
      <c r="L18" s="444"/>
      <c r="M18" s="444"/>
      <c r="N18" s="444"/>
      <c r="O18" s="444"/>
      <c r="P18" s="444"/>
      <c r="Q18" s="444"/>
      <c r="R18" s="444"/>
      <c r="S18" s="90"/>
      <c r="T18" s="90"/>
      <c r="U18" s="90"/>
      <c r="V18" s="90"/>
      <c r="W18" s="90"/>
      <c r="X18" s="90"/>
    </row>
    <row r="19" spans="1:24" s="4" customFormat="1" ht="15">
      <c r="A19" s="13"/>
      <c r="B19" s="13"/>
      <c r="C19" s="13"/>
      <c r="D19" s="13"/>
      <c r="E19" s="13"/>
      <c r="F19" s="13"/>
      <c r="G19" s="13"/>
      <c r="H19" s="13"/>
      <c r="I19" s="13"/>
      <c r="J19" s="13"/>
      <c r="K19" s="13"/>
      <c r="L19" s="13"/>
      <c r="M19" s="13"/>
      <c r="N19" s="445" t="s">
        <v>721</v>
      </c>
      <c r="O19" s="445"/>
      <c r="P19" s="445"/>
      <c r="Q19" s="445"/>
      <c r="R19" s="13"/>
      <c r="S19" s="13"/>
      <c r="T19" s="13"/>
      <c r="U19" s="13"/>
      <c r="V19" s="13"/>
      <c r="W19" s="13"/>
      <c r="X19" s="13"/>
    </row>
    <row r="20" spans="1:29" s="4" customFormat="1" ht="15">
      <c r="A20" s="13"/>
      <c r="B20" s="13"/>
      <c r="C20" s="13"/>
      <c r="D20" s="13"/>
      <c r="E20" s="13"/>
      <c r="F20" s="13"/>
      <c r="G20" s="13"/>
      <c r="H20" s="13"/>
      <c r="I20" s="13"/>
      <c r="J20" s="13"/>
      <c r="K20" s="91"/>
      <c r="L20" s="91"/>
      <c r="M20" s="91"/>
      <c r="N20" s="91"/>
      <c r="O20" s="13"/>
      <c r="P20" s="13"/>
      <c r="Q20" s="13"/>
      <c r="R20" s="13"/>
      <c r="S20" s="91"/>
      <c r="T20" s="91"/>
      <c r="U20" s="91"/>
      <c r="V20" s="91"/>
      <c r="W20" s="13"/>
      <c r="X20" s="13"/>
      <c r="Y20" s="13"/>
      <c r="Z20" s="13"/>
      <c r="AA20" s="13"/>
      <c r="AB20" s="13"/>
      <c r="AC20" s="13"/>
    </row>
    <row r="21" spans="1:29" s="4" customFormat="1" ht="14.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row>
    <row r="22" spans="1:25" s="4" customFormat="1" ht="21" customHeight="1">
      <c r="A22" s="13"/>
      <c r="B22" s="13" t="s">
        <v>468</v>
      </c>
      <c r="C22" s="233" t="s">
        <v>750</v>
      </c>
      <c r="D22" s="233"/>
      <c r="E22" s="233"/>
      <c r="F22" s="233"/>
      <c r="G22" s="233"/>
      <c r="H22" s="15"/>
      <c r="I22" s="107"/>
      <c r="J22" s="13"/>
      <c r="K22" s="107" t="s">
        <v>648</v>
      </c>
      <c r="L22" s="107"/>
      <c r="M22" s="107"/>
      <c r="N22" s="107"/>
      <c r="O22" s="234" t="s">
        <v>751</v>
      </c>
      <c r="P22" s="235"/>
      <c r="Q22" s="235"/>
      <c r="R22" s="235"/>
      <c r="S22" s="144"/>
      <c r="T22" s="13"/>
      <c r="U22" s="90"/>
      <c r="V22" s="90"/>
      <c r="W22" s="90"/>
      <c r="X22" s="90"/>
      <c r="Y22" s="90"/>
    </row>
    <row r="23" spans="1:30" ht="14.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row>
    <row r="25" ht="11.25">
      <c r="W25" s="2"/>
    </row>
  </sheetData>
  <sheetProtection/>
  <mergeCells count="34">
    <mergeCell ref="A2:AD2"/>
    <mergeCell ref="S5:X5"/>
    <mergeCell ref="A10:B10"/>
    <mergeCell ref="E6:E7"/>
    <mergeCell ref="D6:D7"/>
    <mergeCell ref="A4:B7"/>
    <mergeCell ref="M4:AD4"/>
    <mergeCell ref="A3:AD3"/>
    <mergeCell ref="A9:B9"/>
    <mergeCell ref="P6:R6"/>
    <mergeCell ref="A1:AD1"/>
    <mergeCell ref="H6:I6"/>
    <mergeCell ref="N6:O6"/>
    <mergeCell ref="T6:U6"/>
    <mergeCell ref="Z6:AA6"/>
    <mergeCell ref="J6:L6"/>
    <mergeCell ref="G6:G7"/>
    <mergeCell ref="M6:M7"/>
    <mergeCell ref="AB6:AD6"/>
    <mergeCell ref="S6:S7"/>
    <mergeCell ref="C4:C7"/>
    <mergeCell ref="D4:F5"/>
    <mergeCell ref="M5:R5"/>
    <mergeCell ref="G4:L5"/>
    <mergeCell ref="Y5:AD5"/>
    <mergeCell ref="Y6:Y7"/>
    <mergeCell ref="V6:X6"/>
    <mergeCell ref="F6:F7"/>
    <mergeCell ref="K18:R18"/>
    <mergeCell ref="N19:Q19"/>
    <mergeCell ref="K15:R15"/>
    <mergeCell ref="B16:G16"/>
    <mergeCell ref="N16:Q16"/>
    <mergeCell ref="A8:B8"/>
  </mergeCells>
  <hyperlinks>
    <hyperlink ref="O22" r:id="rId1" display="sanisovets@ukr.net"/>
  </hyperlinks>
  <printOptions/>
  <pageMargins left="0.1968503937007874" right="0.1968503937007874" top="0.3937007874015748" bottom="0.3937007874015748" header="0.31496062992125984" footer="0.31496062992125984"/>
  <pageSetup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Serbina</dc:creator>
  <cp:keywords/>
  <dc:description/>
  <cp:lastModifiedBy>Yana ORG</cp:lastModifiedBy>
  <cp:lastPrinted>2022-06-24T09:37:05Z</cp:lastPrinted>
  <dcterms:created xsi:type="dcterms:W3CDTF">2014-06-04T11:17:08Z</dcterms:created>
  <dcterms:modified xsi:type="dcterms:W3CDTF">2022-09-06T14:19:50Z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